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miasto2004" sheetId="1" r:id="rId1"/>
    <sheet name="miastopw" sheetId="2" r:id="rId2"/>
  </sheets>
  <externalReferences>
    <externalReference r:id="rId5"/>
  </externalReferences>
  <definedNames>
    <definedName name="Z_96819E60_FBD2_11D7_9137_0001020BE0E4_.wvu.PrintTitles" localSheetId="0" hidden="1">'miasto2004'!$11:$11</definedName>
    <definedName name="Z_96819E60_FBD2_11D7_9137_0001020BE0E4_.wvu.PrintTitles" localSheetId="1" hidden="1">'miastopw'!$9:$9</definedName>
  </definedNames>
  <calcPr fullCalcOnLoad="1"/>
</workbook>
</file>

<file path=xl/sharedStrings.xml><?xml version="1.0" encoding="utf-8"?>
<sst xmlns="http://schemas.openxmlformats.org/spreadsheetml/2006/main" count="1103" uniqueCount="483">
  <si>
    <t>do Zarządzenia Nr</t>
  </si>
  <si>
    <t>Prezydenta Miasta Łomży</t>
  </si>
  <si>
    <t>Dział</t>
  </si>
  <si>
    <t>Rozdz.</t>
  </si>
  <si>
    <t>Wyszczególnienie</t>
  </si>
  <si>
    <t>§</t>
  </si>
  <si>
    <t>Przewidywane wykonanie na 31.12.2003r</t>
  </si>
  <si>
    <t>Zgłoszone potrzeby na 2004 r</t>
  </si>
  <si>
    <t>Plan na     2004 rok</t>
  </si>
  <si>
    <t>Wydatki na zadania własne</t>
  </si>
  <si>
    <t>Dotacje z budżetu miasta</t>
  </si>
  <si>
    <t>% wyk. (7/5)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</si>
  <si>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</si>
  <si>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</si>
  <si>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</si>
  <si>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</si>
  <si>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</si>
  <si>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020</t>
  </si>
  <si>
    <t>Leśnictwo</t>
  </si>
  <si>
    <t>02002</t>
  </si>
  <si>
    <t>Nadzór nad gospodarką leśną</t>
  </si>
  <si>
    <t>Zakup usług pozostałych</t>
  </si>
  <si>
    <t>Transport i łączność</t>
  </si>
  <si>
    <t>Lokalny transport zbiorowy</t>
  </si>
  <si>
    <t>Dotacja przedmiotowa z budżetu dla zakładu budżetowego</t>
  </si>
  <si>
    <t xml:space="preserve">Dotacje celowe z budżetu na finansowanie lub dofinanowanie kosztów realizacji inwestycji i zakupów inwestycyjnych zakładów budżetowych w tym : </t>
  </si>
  <si>
    <t>autobusy dla MPK</t>
  </si>
  <si>
    <t>wiaty przystankowe</t>
  </si>
  <si>
    <t>modernizacja budynku administracyjnego w MPK</t>
  </si>
  <si>
    <t>rekultywacja terenu MPK</t>
  </si>
  <si>
    <t>Drogi publiczne gminne</t>
  </si>
  <si>
    <t xml:space="preserve"> - letnie </t>
  </si>
  <si>
    <t xml:space="preserve"> - zimowe</t>
  </si>
  <si>
    <t xml:space="preserve"> - kanalizacja deszczowa</t>
  </si>
  <si>
    <t>Wydatki inwestycyjne jednostek budżetowych</t>
  </si>
  <si>
    <t xml:space="preserve">Modernizacja  ul.. Broniewskiego  III  etap </t>
  </si>
  <si>
    <t>Modernizacja ul.Moniuszki</t>
  </si>
  <si>
    <t>Modernizacja ul.Ks.Anny</t>
  </si>
  <si>
    <t>Budowa il.Starej i Nowej</t>
  </si>
  <si>
    <t>Budowa ul Marynarskiej</t>
  </si>
  <si>
    <t>Budowa ul .Zacisznej</t>
  </si>
  <si>
    <t>Budowa ul.Księcia Janusza II etap</t>
  </si>
  <si>
    <t>Budowa parkingów w ul.Zawadzkiej od Przykoszarowej</t>
  </si>
  <si>
    <t xml:space="preserve"> </t>
  </si>
  <si>
    <t>Budowa ul.Fabryczna</t>
  </si>
  <si>
    <t>Przygotowanie inwestycji w tym                                                           a / współfinansowane przez UE                                                                                             b / Zespół sportowo - rekreacyjny przy ul.Konstytucji 3 Maja</t>
  </si>
  <si>
    <t>Modernizacja Al..Legionów</t>
  </si>
  <si>
    <t>Wykonanie brakującej nawierzchni asfaltowej na osiedlu Medyk II</t>
  </si>
  <si>
    <t>Budowa ul.Obrońców Łomży - II etap</t>
  </si>
  <si>
    <t>Budowa ul.Korczaka - II etap</t>
  </si>
  <si>
    <t>Budowa  ul.Jednaczewskiej</t>
  </si>
  <si>
    <t>Budowa  ul  Krętej</t>
  </si>
  <si>
    <t>Budowa  ul Kakusowej</t>
  </si>
  <si>
    <t>Budowa  ul  Wąskiej</t>
  </si>
  <si>
    <t>Budowa  ul.Marynarskiej</t>
  </si>
  <si>
    <t>Budowa  ul Cichej</t>
  </si>
  <si>
    <t>Budowa  ul  Lipowej</t>
  </si>
  <si>
    <t>Budowa  ul Farnej</t>
  </si>
  <si>
    <t>Modernizacja    ul Chopina</t>
  </si>
  <si>
    <t xml:space="preserve">Modernizacja   ul Prusa </t>
  </si>
  <si>
    <t>Budowa   ul Harcerskiej</t>
  </si>
  <si>
    <t xml:space="preserve">Budowa     ul  Kraska   i ul   Strusia  </t>
  </si>
  <si>
    <t xml:space="preserve">Budowa  ul.Ogrodnika </t>
  </si>
  <si>
    <t>Budowa   ulicy  Przykoszarowa +  Al..Legionow</t>
  </si>
  <si>
    <t xml:space="preserve">Modernizacja  zagospodarowania  ter.ul Kopernika </t>
  </si>
  <si>
    <t>Różne opłaty i składki - obowiązek wnoszenia opłat za odprowadzenie wód opadowych do rzek</t>
  </si>
  <si>
    <t>Pozostałe odsetki</t>
  </si>
  <si>
    <t>Kary i odszkodowania wypłacane na rzecz osób fizycznych</t>
  </si>
  <si>
    <t>Kary i odszkodowania wypłacane na rzecz osób prawnych i innych jednostek organizacyjnych</t>
  </si>
  <si>
    <t xml:space="preserve">Pozostała działalność / opłata za grunty / </t>
  </si>
  <si>
    <t>Odsetki i dyskonto od krajowych skarbowych papierów wartościowych oraz o krajowych pożyczek i kredytów</t>
  </si>
  <si>
    <t>Turystyka</t>
  </si>
  <si>
    <t>Zadania w zakresie upowszechniania turystyki</t>
  </si>
  <si>
    <t>Dotacja przedmiotowa z budżetu dla jednostek nie zaliczanych  do sektora finansów publicznych</t>
  </si>
  <si>
    <t xml:space="preserve"> - Wodne Ochot.Pogot.Rat. - utrzym. kąpieliska miejskiego</t>
  </si>
  <si>
    <t>PTTK</t>
  </si>
  <si>
    <t xml:space="preserve"> - Komenda   Hufca ZHP </t>
  </si>
  <si>
    <t>Gospodarka mieszkaniowa</t>
  </si>
  <si>
    <t>Różne jednostki obsługi gospodarki mieszkaniowej</t>
  </si>
  <si>
    <t>Dotacja przedmiotowa z budżetu dla zakładu budżetowego lub gospodarstwa pomocniczego</t>
  </si>
  <si>
    <t>Dotacja przedmiotowa z budżetu dla zakładu budżetowego  w tym :na nieściąg należności -                                               300 000 złotych ,na remonty 762 000 złotych</t>
  </si>
  <si>
    <t>Dotacja   przedmiotowa z budżetu dla  zakładu budżetowego - na selektywną   zbiórką  odpadów komunalnych</t>
  </si>
  <si>
    <t>Gospodarka gruntami i nieruchomościami</t>
  </si>
  <si>
    <t>Zakup  usług pozostałych</t>
  </si>
  <si>
    <t xml:space="preserve"> - odszkodowania</t>
  </si>
  <si>
    <t xml:space="preserve"> - umowy zlecenia </t>
  </si>
  <si>
    <t xml:space="preserve"> pozostałe   usługi</t>
  </si>
  <si>
    <t>Zakup materiałów i wyposażenia</t>
  </si>
  <si>
    <t>Różne opłaty i składki / za nabyte grunty na cele wieczyste/</t>
  </si>
  <si>
    <t>Opłaty na rzecz budżetu państwa/ opłata roczna z tytułu użytkowania wieczystego gruntu/wieczyste użytkowanie/</t>
  </si>
  <si>
    <t>Pozostała działalność</t>
  </si>
  <si>
    <t>Zakup usług pozostałych  / koszty eksmisji /</t>
  </si>
  <si>
    <t>Budowa instalacji co.i ccw w budynku komunalnym ul.Nowogrodzka 3 / z przyłączem niskoparametrowym /</t>
  </si>
  <si>
    <t>Budowa instalacji co.i ccw w budynku komunalnym ul.Krótka 16 / z węzłem cieplnym i przyłączem wysokoparametrowym /</t>
  </si>
  <si>
    <t>Odsetki i dyskonto od krajowych skarbowych papierów wartościowych oraz  krajowych pożyczek i kredytów</t>
  </si>
  <si>
    <t>Działalność usługowa</t>
  </si>
  <si>
    <t>Plany zagospodarowania przestrzennego</t>
  </si>
  <si>
    <t>Różne wydatki na rzecz osób fizycznych - Komisje Urbanist.Architekt.</t>
  </si>
  <si>
    <t>Składki na ubezpieczenia społeczne</t>
  </si>
  <si>
    <t>Składki na Fundusz Pracy</t>
  </si>
  <si>
    <t>Administracja publiczna</t>
  </si>
  <si>
    <t>Urzędy Wojewódzkie</t>
  </si>
  <si>
    <t>Nagrody i wydatki osobowe nie zaliczone do wynagrodzeń</t>
  </si>
  <si>
    <t>Wynagrodzenia osobowe pracowników</t>
  </si>
  <si>
    <t>Dodatkowe wynagrodzenie roczne</t>
  </si>
  <si>
    <t xml:space="preserve">Zakup materiałów i wyposażenia </t>
  </si>
  <si>
    <t>Podróże służbowe krajowe</t>
  </si>
  <si>
    <t>Odpisy na Z.F.Ś.S.</t>
  </si>
  <si>
    <t>Podatek od towarów i usług</t>
  </si>
  <si>
    <t>Rady gmin / miast i miast na prawach powiatu /</t>
  </si>
  <si>
    <t>Różne wydatki na rzecz osób fizycznych</t>
  </si>
  <si>
    <t xml:space="preserve">Podróże służbowe krajowe </t>
  </si>
  <si>
    <t>Urzędy gmin  / miast i miast na prawach powiatu /</t>
  </si>
  <si>
    <t>Zakup energii</t>
  </si>
  <si>
    <t>Różne opłaty i składki</t>
  </si>
  <si>
    <t>Wydatki na zakupy inwestycyjne jednostek budżetowych                             / zakupy sprzętu komputerowego i samochodu /</t>
  </si>
  <si>
    <t>Koszty postępowania sądowego i prokuratorskiego</t>
  </si>
  <si>
    <t>Zakup usług remontowych</t>
  </si>
  <si>
    <t xml:space="preserve">Zakup  materiałów  i  wyposażenia </t>
  </si>
  <si>
    <t xml:space="preserve"> - koszty egzekucyjne</t>
  </si>
  <si>
    <t xml:space="preserve"> - prowizja bankowa </t>
  </si>
  <si>
    <t>promocja miasta</t>
  </si>
  <si>
    <t xml:space="preserve"> - Eko-Rozwój Dorzecza Narwi</t>
  </si>
  <si>
    <t xml:space="preserve"> - Związek Miast Polskich</t>
  </si>
  <si>
    <t xml:space="preserve"> - Stowarzyszenie Zdrowych Miast Polskich</t>
  </si>
  <si>
    <t xml:space="preserve"> - Stowarzyszenie Sam.Polskich Euroregionu Niemien</t>
  </si>
  <si>
    <t>Podatek od towarów i usług VAT</t>
  </si>
  <si>
    <t>Urzędy naczelnych organów władzy państwowej,kontroli i ochrony prawa oraz sądownictwa</t>
  </si>
  <si>
    <t xml:space="preserve">Urzędy naczelnych organów władzy państwowej,kontroli i ochrony prawa </t>
  </si>
  <si>
    <t>75108</t>
  </si>
  <si>
    <t>Wybory do Sejmu i Senatu</t>
  </si>
  <si>
    <t>75110</t>
  </si>
  <si>
    <t>Referenda ogólnokrajowe i konstytucyjne</t>
  </si>
  <si>
    <t>Bezpieczeństwo publiczne i ochrona przeciwpożarowa</t>
  </si>
  <si>
    <t>Obrona cywilna</t>
  </si>
  <si>
    <t>Składki na ubezpieczenie społeczne</t>
  </si>
  <si>
    <t>Składki  na Fundusz Pracy</t>
  </si>
  <si>
    <t xml:space="preserve">Zakup usług  remontowych </t>
  </si>
  <si>
    <t xml:space="preserve">Podróże służbowe  krajowe     </t>
  </si>
  <si>
    <t>Straż Miejska</t>
  </si>
  <si>
    <t>Nagrody i wydatki osobowe niezaliczone do wynagrodzeń</t>
  </si>
  <si>
    <t>Zakup usług pozostałych / szkolenia/</t>
  </si>
  <si>
    <t>Usuwanie skutków klęsk żywiołowych</t>
  </si>
  <si>
    <t>Zakup środków żywności</t>
  </si>
  <si>
    <t>Zakup usług pozostałych( dzierż.łączy,dof.kosztów wynagr.)</t>
  </si>
  <si>
    <t>Wydatki inwestycyjne jednostek budżetowych / Monitoring/</t>
  </si>
  <si>
    <t xml:space="preserve">Różne rozliczenia </t>
  </si>
  <si>
    <t>Rezerwy ogólne i celowe</t>
  </si>
  <si>
    <t xml:space="preserve">     rezerwa celowa - oświatowa  </t>
  </si>
  <si>
    <t xml:space="preserve">     rezerwa celowa - na utworzenie Funduszu Poręczeń  </t>
  </si>
  <si>
    <t xml:space="preserve">     rezerwa ogólna  </t>
  </si>
  <si>
    <t>Oświata i wychowanie</t>
  </si>
  <si>
    <t>Szkoły podstawowe</t>
  </si>
  <si>
    <t>*</t>
  </si>
  <si>
    <t xml:space="preserve">Dotacja   podmiotowa z  budżetu  dla  niepublicznej  jednostki systemu oświaty </t>
  </si>
  <si>
    <t>Dotacje podmiotowe z budżetu dla publiczych szkół i innych publicznych placówek oświatowo - wychowawczych</t>
  </si>
  <si>
    <t>Zakup pomocy naukowych dydaktycznych i książek</t>
  </si>
  <si>
    <t xml:space="preserve">Wydatki inwestycyjne jednostek budżetowych </t>
  </si>
  <si>
    <t>Dotacje celowe z budżetu na finansowanie lub dofinansowanie kosztów realizacji inwestycji i zakupów inwestycyjnych zakładów budżetowych w tym:</t>
  </si>
  <si>
    <t>Prace remontowo - modernizacyjne - zespół szkół Nr 1</t>
  </si>
  <si>
    <t xml:space="preserve">Prace  remontowo modernizaycyjne  SP 4 </t>
  </si>
  <si>
    <t>Prace remontowo - modernizacyjne -SP Nr 5</t>
  </si>
  <si>
    <t>Prace   remontowo  modernizacyjne  Sp  nr  7</t>
  </si>
  <si>
    <t>Prace remontowo - modernizacyjne -SP Nr 9  i GP 8</t>
  </si>
  <si>
    <t>Prace remontowo - modernizacyjne -SP Nr10 I  GP 2</t>
  </si>
  <si>
    <t>Przedszkola</t>
  </si>
  <si>
    <t xml:space="preserve">Dotacja przedmiotowa z budżetu dla zakładu budżetowego </t>
  </si>
  <si>
    <t>Dotacja  celowa z  budżetu na  finansowanie    lub dofinansowanie  kosztów  realizacji inwestycji  i zakupów inwestycyjnych zakładów budżetowych-roboty remontowo modernizacyjne</t>
  </si>
  <si>
    <t>80105</t>
  </si>
  <si>
    <t>Przedszkole    Specjalne</t>
  </si>
  <si>
    <t>Dotacja  podmiotowa z budżetu dla publicznej jednostki systemu oświaty prowadzonej przez osobę prawną inną niż jednostka samorządu terytorialnego oraz przez osobę fizyczną - PS im.Aniłów Str.</t>
  </si>
  <si>
    <t>Gimnazja</t>
  </si>
  <si>
    <t>Dotacja  przedmiotowa  z  budżetu  dla zakładu budżetowego</t>
  </si>
  <si>
    <t xml:space="preserve">Wydatki inwestycyjne jednostek budżetowych - Modernizacja zespołu budynków publicznego Gimnazjum Nr 1 i SP Nr 1 </t>
  </si>
  <si>
    <t>80114</t>
  </si>
  <si>
    <t>Zespoły obsługi ekonomiczno-administracyjnej szkół</t>
  </si>
  <si>
    <t>Dodatkowe wynagrodzenia roczne</t>
  </si>
  <si>
    <t>80113</t>
  </si>
  <si>
    <t>Dowożenie uczniów do szkół</t>
  </si>
  <si>
    <t>80146</t>
  </si>
  <si>
    <t>Dokształcanie i doskonalenie nauczycieli</t>
  </si>
  <si>
    <t>Zakup pomocy naukowych</t>
  </si>
  <si>
    <t xml:space="preserve">Zakup usług pozostałych </t>
  </si>
  <si>
    <t>Odpisy na Z.F.Ś.S.GMINA -223 625 zł,POWIAT - 154 012zł</t>
  </si>
  <si>
    <t>Odsetki i dyskonto od krajowych skarbowych papierów wartościowych oraz kajowych pożyczek i kredytów</t>
  </si>
  <si>
    <t>Odsetki i dyskonto od krajowych skarbowych papierów wartościowych oraz krajowych pożyczek i kredytów - planowane</t>
  </si>
  <si>
    <t>Ochrona zdrowia</t>
  </si>
  <si>
    <t>Przeciwdziałanie alkoholizmowi</t>
  </si>
  <si>
    <t>Dotacja  przedmiotowa z budżetu dla jednostek nie zaliczanych do sektora finansów publicznych</t>
  </si>
  <si>
    <t>Różne wydatki   na rzecz osób fizycznych</t>
  </si>
  <si>
    <t>Składki na ubezpieczenie zdrowotne oraz świadczenia dla osób nie objętych obowiązkiem ubezpieczenia zdrowotnego</t>
  </si>
  <si>
    <t>Składki na ubezpieczenia zdrowotne</t>
  </si>
  <si>
    <t xml:space="preserve"> - Dzieci i młodzież w szkołach i plac.szkolno-wychowawczych</t>
  </si>
  <si>
    <t>Dotacja celowa z budżetu na finansowanie lub dofinansowanie zadań zleconych do realizacji stowarzyszeniom</t>
  </si>
  <si>
    <t>Pomoc społeczna</t>
  </si>
  <si>
    <t>85203</t>
  </si>
  <si>
    <t>Ośrodki wsparcia/Klub Seniora,Środow.Dom Samopom./</t>
  </si>
  <si>
    <t>85213</t>
  </si>
  <si>
    <t>Składki na ubezpieczenie zdrowotne opłacane za osoby pobierające niektóre świadczenia z pomocy społecznej</t>
  </si>
  <si>
    <t xml:space="preserve">Składki na ubezpieczenie zdrowotne </t>
  </si>
  <si>
    <t>85214</t>
  </si>
  <si>
    <t xml:space="preserve">Zasiłki i pomoc w naturze oraz składki na ubezpieczenia społeczne </t>
  </si>
  <si>
    <t>Świadczenia społeczne</t>
  </si>
  <si>
    <t>85215</t>
  </si>
  <si>
    <t>Dodatki mieszkaniowe</t>
  </si>
  <si>
    <t>85216</t>
  </si>
  <si>
    <t>Zasiłki rodzinne, pielęgnacyjne i wychowawcze</t>
  </si>
  <si>
    <t xml:space="preserve"> - gmina</t>
  </si>
  <si>
    <t>85219</t>
  </si>
  <si>
    <t>Ośrodki pomocy społecznej</t>
  </si>
  <si>
    <t>Wydatki osobowe nie zaliczone do wynagrodzeń</t>
  </si>
  <si>
    <t>Różne wydatki  na rzecz osób fizycznych</t>
  </si>
  <si>
    <t>Zakup materiałów  i wyposażenia</t>
  </si>
  <si>
    <t>Wydatki na zakupy inwestycyjne jednostek budżetowych</t>
  </si>
  <si>
    <t>85220</t>
  </si>
  <si>
    <t>Jednostki specjalistycznego poradnictwa,mieszkania chronione i ośrodki interwencji kryzysowej</t>
  </si>
  <si>
    <t>85228</t>
  </si>
  <si>
    <t xml:space="preserve">Usługi opiekuńcze  i  specjalistyczne usługi opiekuńcze </t>
  </si>
  <si>
    <t>Wynagrodzenia   osobowe  pracowników</t>
  </si>
  <si>
    <t xml:space="preserve">Składki  na ubezpieczenia   społeczne  </t>
  </si>
  <si>
    <t>Składki  na  Fundusz  Pracy</t>
  </si>
  <si>
    <t>Odpisy na ZFŚS</t>
  </si>
  <si>
    <t>85295</t>
  </si>
  <si>
    <t>Dotacja przedmiotowa z budżetu dla jednostek nie zaliczanych do sektora finansów publicznych -  Caritas</t>
  </si>
  <si>
    <t>Dotacja celowa z budżetu na finansowanie lub dofinansowanie zadań zleconych do realizacji stowarzyszeniom - Hospicjum</t>
  </si>
  <si>
    <t>Edukacyjna opieka wychowawcza</t>
  </si>
  <si>
    <t>Świetlice szkolne</t>
  </si>
  <si>
    <t>Dotacja przedmiotowa z budżetu dla  zakładów  budżetowych</t>
  </si>
  <si>
    <t>Dotacje celowe z budżetu na finansowanie lub dofinansowanie kosztów realizacji inwestycji i zakupów inwestycyjnych zakładów budżetowych -prace remontowo - modernizacyjne w publicznych przedszkolach</t>
  </si>
  <si>
    <t>85446</t>
  </si>
  <si>
    <t>Dokształcenie i doskonalenie nauczycieli</t>
  </si>
  <si>
    <t>85495</t>
  </si>
  <si>
    <t xml:space="preserve">Pozostała działalność  </t>
  </si>
  <si>
    <t xml:space="preserve">Odpis na Z.F.Ś.S GMINA </t>
  </si>
  <si>
    <t>Odsetki i dyskonto od krajowych skarbowych papierów wartościowych oraz krajowych pożyczek i  kredytów</t>
  </si>
  <si>
    <t>Gospodarka komunalna i ochrona środowiska</t>
  </si>
  <si>
    <t>Gospodarka ściekowa i ochrona wód</t>
  </si>
  <si>
    <t>Budowa systemu  wod. kan w Łomży i przyległych  gminach</t>
  </si>
  <si>
    <t xml:space="preserve"> Rozbudowa i modernizacja ujęć wody Rybaki i Podgórze </t>
  </si>
  <si>
    <t>Wydatki inwestycyjne jednostek budżetowych - Budowa syst. Wod.kan.w Łomży i przyg.gmin ze środ.Unii</t>
  </si>
  <si>
    <t>Wydatki inwestycyjne jednostek budżetowych -  Rozbudowa i modernizacja ujęć wody Rybaki i Podgórze w ramach sektora MŚP w Łomży</t>
  </si>
  <si>
    <t xml:space="preserve">Dotacje celowe z budżetu na finansowanie lub dofinansowanie kosztów realizacji inwestycji i zakupów inwestycyjnych zakładów budżetowych </t>
  </si>
  <si>
    <t>Dotacje celowe przekazane z budżetu państwa na realizację inwestycji i zakupów inwestycyjnych własnych gmin</t>
  </si>
  <si>
    <t>Oczyszczanie miast i wsi</t>
  </si>
  <si>
    <t>Zakup usług pozostałych :</t>
  </si>
  <si>
    <t xml:space="preserve"> - gminne</t>
  </si>
  <si>
    <t>Wypłaty z tytułu gwarancji i poręczeń</t>
  </si>
  <si>
    <t>Utrzymanie zieleni w miastach i gminach</t>
  </si>
  <si>
    <t xml:space="preserve"> - pozostałe tereny zieleni miejskiej </t>
  </si>
  <si>
    <t>Schroniska dla zwierząt</t>
  </si>
  <si>
    <t>Oświetlenie ulic , placów  i dróg</t>
  </si>
  <si>
    <t>90078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</si>
  <si>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</si>
  <si>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</si>
  <si>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</si>
  <si>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</si>
  <si>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Zakup usług pozostałych / Part.w kosztach utrzym.zbior.padłych zwierząt /</t>
  </si>
  <si>
    <t>Różne opłaty i składki - ubezpieczenie majątku komunalnego</t>
  </si>
  <si>
    <t>Opracowanie lok.strategii gospodarowaniem mieniem kom.</t>
  </si>
  <si>
    <t xml:space="preserve">Opracowanie Programu Ochrony Środowiska </t>
  </si>
  <si>
    <t>Rozbudowa cmentarza komunalnego</t>
  </si>
  <si>
    <t>Kultura i ochrona dziedzictwa narodowego</t>
  </si>
  <si>
    <t>Domy i ośrodki kultury , świetlice i kluby</t>
  </si>
  <si>
    <t>Dotacja podmiotowa z budżetu dla instytucji kultury</t>
  </si>
  <si>
    <t>Wydatki inwestycyjne pozostałych jednostek</t>
  </si>
  <si>
    <t>Ochrona i konserwacja zabytków</t>
  </si>
  <si>
    <t>Dotacje celowe na finansowanie lub dofinansowanie kosztów realizacji inwestycji i zakupów inwestycyjnych jednostek nie zaliczanych do sektora finansów publicznych</t>
  </si>
  <si>
    <t xml:space="preserve"> - Łomżyńskie Towarzystwo Naukowe</t>
  </si>
  <si>
    <t xml:space="preserve"> - Tow.Przyj.Ziemi Łomżyńskie</t>
  </si>
  <si>
    <t xml:space="preserve"> - Komenda Hufca ZHP</t>
  </si>
  <si>
    <t xml:space="preserve"> - Zespół  Teatralny  BC  10</t>
  </si>
  <si>
    <t xml:space="preserve"> - Stowarzyrzenie  Wspólnota  Polska  </t>
  </si>
  <si>
    <t xml:space="preserve"> - Zw.Emerytów  i  Rencistów </t>
  </si>
  <si>
    <t xml:space="preserve"> - Dofinans.innych zadań zleconych </t>
  </si>
  <si>
    <t xml:space="preserve"> -  Stowarz."Stopka "  - nagroda  Glogera </t>
  </si>
  <si>
    <t xml:space="preserve"> - Światowy Związek Żołnierzy Armi Krajowej</t>
  </si>
  <si>
    <t>Związek inwalidów wojennych RP</t>
  </si>
  <si>
    <t>Zespół Muzyki Dawnej przy SP 7</t>
  </si>
  <si>
    <t>Orkiestra dęta przy ZSM</t>
  </si>
  <si>
    <t>Nagrody i wydatki nie zaliczone do wynagrodzeń</t>
  </si>
  <si>
    <t xml:space="preserve">Zakup usług pozostałych  </t>
  </si>
  <si>
    <t>Kultura fizyczna i sport</t>
  </si>
  <si>
    <t>Zadania w zakresie kultury fizycznej i sportu</t>
  </si>
  <si>
    <t>Dotacja przedmiotowa z budżetu dla jednostek nie zaliczanych do sektora finasów publicznych</t>
  </si>
  <si>
    <t xml:space="preserve"> - Łomżyński Szkolny Związek Sportowy</t>
  </si>
  <si>
    <t xml:space="preserve"> - Łomżyński Klub Sportowy</t>
  </si>
  <si>
    <t xml:space="preserve"> - Klub Szach.DEWO MARATON</t>
  </si>
  <si>
    <t xml:space="preserve"> - ŁKS  NAREW</t>
  </si>
  <si>
    <t xml:space="preserve"> - Sportowy Klub TenisaStoł.</t>
  </si>
  <si>
    <t xml:space="preserve"> - UKS  ŁOMŻYCZKA  10</t>
  </si>
  <si>
    <t xml:space="preserve"> - UKS JEDYNKA</t>
  </si>
  <si>
    <t xml:space="preserve"> - UKS  DZIEWIĄTKA</t>
  </si>
  <si>
    <t xml:space="preserve"> - MKS  MEDYK</t>
  </si>
  <si>
    <t xml:space="preserve"> - UKS  SIÓDEMKA</t>
  </si>
  <si>
    <t xml:space="preserve"> - MKS  JANTAR</t>
  </si>
  <si>
    <t xml:space="preserve"> - GUKS  DWÓJKA</t>
  </si>
  <si>
    <t xml:space="preserve"> - UKS  ŻAK</t>
  </si>
  <si>
    <t xml:space="preserve"> - PUKS "SAMSON"</t>
  </si>
  <si>
    <t xml:space="preserve"> - UKS  HERK. przy  PG nr.1</t>
  </si>
  <si>
    <t xml:space="preserve"> - Zarząd Miejski  TKKF</t>
  </si>
  <si>
    <t xml:space="preserve"> - Podlaskie TKKF</t>
  </si>
  <si>
    <t xml:space="preserve"> - AUTOMOBILKLUB</t>
  </si>
  <si>
    <t xml:space="preserve"> - Powiatowe Zrzeszenie  LZS</t>
  </si>
  <si>
    <t xml:space="preserve"> - Wodne Ochotnicze Pogotowie Ratunkowe</t>
  </si>
  <si>
    <t xml:space="preserve"> - GUKS  "Olimpijczyk      GP 8</t>
  </si>
  <si>
    <t>Towarzystwo Lotnicze "COMULUS"</t>
  </si>
  <si>
    <t>Gimnazjalny Uczniowski Klub Sportowy"Błysk"</t>
  </si>
  <si>
    <t>Łómżyński Klub Biegowy</t>
  </si>
  <si>
    <t>Łomżyński Klub Karate</t>
  </si>
  <si>
    <t>Klub Sportowy "PERSPEKTYWA"</t>
  </si>
  <si>
    <t>Dotacja celowa z budżetu na finansowanie lub dofinansowanie zadań zleconych do realizacji  pozostałym jednostkom nie zalczanym do sektora finansów publicznych :</t>
  </si>
  <si>
    <t xml:space="preserve"> - ŁKS -  utrzymanie stadionu</t>
  </si>
  <si>
    <t xml:space="preserve"> - Dofinansowanie innych zadań  zleconych</t>
  </si>
  <si>
    <t>Modernizacja stadionu przy ul.Zjazd</t>
  </si>
  <si>
    <t>Budowa zespołu terenowych obiektów sportowych przy ul.Konstytucji 3 Maja</t>
  </si>
  <si>
    <t xml:space="preserve">     R a z e m</t>
  </si>
  <si>
    <t>Załącznik Nr 2A</t>
  </si>
  <si>
    <t>z dnia 12.12.2003r</t>
  </si>
  <si>
    <t xml:space="preserve">                              Wydatki  budżetu  miasta  Łomży  -  2004 rok - powiat</t>
  </si>
  <si>
    <t>Zadania z zakresu admistr.  rządowej -powiatu</t>
  </si>
  <si>
    <t>01021</t>
  </si>
  <si>
    <t>Inspekcja weterynaryjna</t>
  </si>
  <si>
    <t>Wynagrodzenia osobowe członków korpusu służby cywilnej</t>
  </si>
  <si>
    <t>Składki na fundusz pracy</t>
  </si>
  <si>
    <t>Podatek od nieruchomości</t>
  </si>
  <si>
    <t>Pozostałe podatki na rzecz budżetów jednostek samorządu terytorialnego</t>
  </si>
  <si>
    <t>Opłaty na rzecz budżetu państwa</t>
  </si>
  <si>
    <t>Drogi publiczne powiatowe</t>
  </si>
  <si>
    <t>Wydatki inwestycyjne jednostek budżetowych w tym:</t>
  </si>
  <si>
    <t xml:space="preserve"> - Budowa uzbrojenia w ul.Rybaki </t>
  </si>
  <si>
    <t>Otwarcie terenów do rozwoju MŚP w ciągu Rybaki - budowa ul.Rybaki</t>
  </si>
  <si>
    <t>Inwestycje zgłoszone do Funduszy Strukturalnych</t>
  </si>
  <si>
    <t>Wydatki inwestycyjne jednostek budżetowych - budowa uzbrojenia ul.Rybaki ze środków unijnych</t>
  </si>
  <si>
    <t>Drogi publiczne w miastach na prawach powiatu</t>
  </si>
  <si>
    <t xml:space="preserve"> - letnie</t>
  </si>
  <si>
    <t xml:space="preserve"> - usługi niematerialne</t>
  </si>
  <si>
    <t>Zakup energii - sygnalizacja uliczna</t>
  </si>
  <si>
    <t>Prace geodezyjne i kartograficzne</t>
  </si>
  <si>
    <t>Opracowania geodezyjne i kartograficzne</t>
  </si>
  <si>
    <t xml:space="preserve">Zakup  usług pozostałych -   umowa  na prowadz.  PZG i K </t>
  </si>
  <si>
    <t>Nadzór budowlany</t>
  </si>
  <si>
    <t>Wynagrodzenia osobowe członków korpusu  służby cywilnej</t>
  </si>
  <si>
    <t xml:space="preserve">Wydatki na zakupy  inwestycyjne jednostek budżetowych </t>
  </si>
  <si>
    <t>Starostwa powiatowe</t>
  </si>
  <si>
    <t>Komisje poborowe</t>
  </si>
  <si>
    <t>75405</t>
  </si>
  <si>
    <t>Komendy powiatowe Policji</t>
  </si>
  <si>
    <t>Komendy Powiatowe Państwowej Straży Pożarnej</t>
  </si>
  <si>
    <t>Uposażenia żołnierzy zawodowych i nadterminowych oraz funkcjonariuszy</t>
  </si>
  <si>
    <t>Pozostałe należności żołnierzy zawodowych i naderminowych oraz funkcjonariuszy</t>
  </si>
  <si>
    <t>Nagrody roczne dla żołnierzy zawodowych i naterminowych oraz funkcionariuszy</t>
  </si>
  <si>
    <t>Zakup  energii</t>
  </si>
  <si>
    <t>Odpisy na Z.FŚ.S.</t>
  </si>
  <si>
    <t>Uposażenia oraz świadczenia pieniężne wypłacane przez okres roku żołnierzom i funkcjonariuszom zwolnionym ze służby</t>
  </si>
  <si>
    <t>Pozostałe podatki na rzecz budżetów  jednostek samorządu terytorialnego</t>
  </si>
  <si>
    <t xml:space="preserve">Zakup sprzętu i uzbrojenia </t>
  </si>
  <si>
    <t>Opłaty na rzecz budżetów  jednostek samorządu terytorialnego</t>
  </si>
  <si>
    <t>Szkoły podstawowe specjalne</t>
  </si>
  <si>
    <t>80111</t>
  </si>
  <si>
    <t>Gimnazja specjalne</t>
  </si>
  <si>
    <t>Licea ogólnokształcące</t>
  </si>
  <si>
    <t>Dotacja   podmiotowa z  budżetu  dla  niepublicznej  jednostki systemu oświaty w tym:</t>
  </si>
  <si>
    <t xml:space="preserve"> - LO im.Kard.Stefana Wyszyńskiego /niepubliczna/</t>
  </si>
  <si>
    <t xml:space="preserve"> LO im.B.Jańskiego ul.Krzywe Koło 9</t>
  </si>
  <si>
    <t xml:space="preserve"> - LO d/dorosłych - ul.Wojska Polskiego 113</t>
  </si>
  <si>
    <t xml:space="preserve"> - LO d/dorosłych - ul.Wojska Polskiego 161</t>
  </si>
  <si>
    <t>Zaoczne LO d/dorosłych -"EDUKATOR"ul.Sadowa 2/4</t>
  </si>
  <si>
    <t>IILO dla dorosłych -Al..Legionów 49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</si>
  <si>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</si>
  <si>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80123</t>
  </si>
  <si>
    <t>Licea profilowane</t>
  </si>
  <si>
    <t>Szkoły zawodowe</t>
  </si>
  <si>
    <t>Publiczna Zasadnicza Szkoła Zawodowa d/d Woj..Pol.113</t>
  </si>
  <si>
    <t>Dotacje podmiotowe z budżetu dla  publicznej jendnostki systemu oświaty prowadzonej przez osobę prawną inną niż jednostka samorządu terytorialnego oraz przez osobę fizyczną -PZSZ ul.Wojska Polskiego 161</t>
  </si>
  <si>
    <t xml:space="preserve"> Technikum  Technol Zyw.d/dorosłych ul.Woj.Polskiego  161 </t>
  </si>
  <si>
    <t>Technikum Fryzyjerskie d/dorosłych  ul.. Woj..Polskiego 161</t>
  </si>
  <si>
    <t xml:space="preserve"> Technikum Odzieżowe d/dorosłych ul.Woj. Polskiego 161</t>
  </si>
  <si>
    <t>SZ.-PSM-S.KONWY 111</t>
  </si>
  <si>
    <t xml:space="preserve"> Policealne Studium  Farmaceutyczne ul Piłsudskiego   73</t>
  </si>
  <si>
    <t xml:space="preserve"> Technikum Mechaniczne  d/ dorosłych ul.Woj.Polskiego 161</t>
  </si>
  <si>
    <t xml:space="preserve"> Technikum Handlowe  d/dorosłych   ul Dworna  22</t>
  </si>
  <si>
    <t xml:space="preserve"> Liceum Ekonomiczne  d/dprosłych   ul Dworna 22 </t>
  </si>
  <si>
    <t>Pomaturalne i Policealne Studium Zarz.i Mark.ul.Mickiewicza 6</t>
  </si>
  <si>
    <t>Pomaturalne i Policealne Studium Rach.ul.Mickiewicza 6</t>
  </si>
  <si>
    <t>Zasadnicza Szkoła Zawodowa / dzienna/ul.Woj.Polskiego.113</t>
  </si>
  <si>
    <t>Policealne studium Informatyczne - Polowa 45</t>
  </si>
  <si>
    <t>Liceum Ekonomiczne d.dorosłych -Senatorska 13</t>
  </si>
  <si>
    <t>Szkoła policealna - Dworna 22</t>
  </si>
  <si>
    <t>Technikum d/dorosłych - Dworna 22</t>
  </si>
  <si>
    <t xml:space="preserve"> Technikum  Elektryczne  d/ dorosłych  ul Woj.Polskiego 161</t>
  </si>
  <si>
    <t xml:space="preserve"> Liceum Ekonomiczne im.Jańskiego   ul.Krzywe Koło </t>
  </si>
  <si>
    <t>Dotacja przedmiotowa  z budżetu dla  zakładu budżetowego</t>
  </si>
  <si>
    <t xml:space="preserve">Dotacje celowe z budżetu na finansowanie lub dofinansowanie kosztów realizacji inwestycji i zakupów inwestycyjnych zakładów budżetowych-prace remontowo - modernizacyjne ZSWiO nr.7  - 42 000 złotych , ZSD Nr 9 - 8 500 złotych </t>
  </si>
  <si>
    <t>Szkoły zawodowe specjalne</t>
  </si>
  <si>
    <t>Dotacja  przedmiotowa  z budżetu dla  zakładu budżetowego</t>
  </si>
  <si>
    <t xml:space="preserve">Centra kształcenia ustawicznego i praktycznego oraz ośrodki dokształcania zawodowego </t>
  </si>
  <si>
    <t>Dotacja  przedmiotowa  z  budżetu  dla  zakładu  budżetowego</t>
  </si>
  <si>
    <t xml:space="preserve"> - Dzieci przebywające w plac.opiekuńczo  wychowawczych</t>
  </si>
  <si>
    <t>85201</t>
  </si>
  <si>
    <t>Placówki opiekuńczo - wychowawcze</t>
  </si>
  <si>
    <t xml:space="preserve">Swiadczenia  społeczne/-  zapomogi , kieszonkowe /  </t>
  </si>
  <si>
    <t>Zakup pomocy naukowych,dydaktycznych i książek</t>
  </si>
  <si>
    <t>Dotacja podmiotowa z budżetu dla jednostek nie zaliczanych do sektora finansów publiczych</t>
  </si>
  <si>
    <t xml:space="preserve"> - Środowiskowe Ogniski Wych. TPD przy SP Nr 1</t>
  </si>
  <si>
    <t xml:space="preserve"> - Środowiskowe Ognisko Wych.Gmin.Publ. Nr 4</t>
  </si>
  <si>
    <t xml:space="preserve">   </t>
  </si>
  <si>
    <t>85202</t>
  </si>
  <si>
    <t>Domy Pomocy Społecznej</t>
  </si>
  <si>
    <t>Zakup leków i materiałów medycznych</t>
  </si>
  <si>
    <t>85204</t>
  </si>
  <si>
    <t xml:space="preserve">Rodziny zastępcze </t>
  </si>
  <si>
    <t xml:space="preserve"> - powiat - / K.P.P.S.P. /</t>
  </si>
  <si>
    <t>85226</t>
  </si>
  <si>
    <t>Ośrodki adopcyjno - opiekuńcze</t>
  </si>
  <si>
    <t>Nagrody i wydatki osobowe nie zaliczone do  wynagrodzeń</t>
  </si>
  <si>
    <t>85231</t>
  </si>
  <si>
    <t>Pomoc dla uchodzców</t>
  </si>
  <si>
    <t>Zakup usług pozostałych / Dzienny Ośr.St.Roz.Dzieci Specjalnej Troski /</t>
  </si>
  <si>
    <t>Odpis na Z.F.Ś.S.</t>
  </si>
  <si>
    <t xml:space="preserve">Pozostałe zadania w zakresie polityki społecznej </t>
  </si>
  <si>
    <t>85321</t>
  </si>
  <si>
    <t>Zespoły do spraw orzekania o stopniu niepełnosprawności</t>
  </si>
  <si>
    <t>85333</t>
  </si>
  <si>
    <t>Powiatowe Urzędy Pracy</t>
  </si>
  <si>
    <t xml:space="preserve">Dotacje celowe przekazane dla powiatu na zadania bieżące realizowane na podstawie porozumień między jednostkami samorządu terytorialnego. </t>
  </si>
  <si>
    <t>Poradnie psychologiczno-pedagogiczne oraz inne poradnie specjalistyczne</t>
  </si>
  <si>
    <t>Dotacje celowe z budżetu na finansowanie lub dofinansowanie kosztów realizacji inwestycji i zakupów inwestycyjnych zakładów budżetowych</t>
  </si>
  <si>
    <t>Internaty i bursy  szkolne</t>
  </si>
  <si>
    <t>Dotacja podmiotowa z budżetu dla niepublicznej szkoły lub innej niepublicznej placówki oświatowo-wychowawczej</t>
  </si>
  <si>
    <t xml:space="preserve">Dotacje podmiotowe z budżetu dla  publicznej jendnostki systemu oświaty prowadzonej przez osobę prawną inną niż jednostka samorządu terytorialnego oraz przez osobę fizyczną </t>
  </si>
  <si>
    <t>Dotacja przedmiotowa z budżetu  dla  zakładu budżetowego</t>
  </si>
  <si>
    <t xml:space="preserve">Odpis na Z.F.Ś.S </t>
  </si>
  <si>
    <t>Pomoc materialna dla uczniów</t>
  </si>
  <si>
    <t>Stypendia oraz inne formy pomocy dla uczniów</t>
  </si>
  <si>
    <t>Gospodarka odpadami</t>
  </si>
  <si>
    <t>Wydatki inwestycyjne jednostek budżetowych - rozbudowa składowiska</t>
  </si>
  <si>
    <t>Odsetki i dyskonto od krajowych skarbowych papierów wartościowych oraz pożyczek krajowych i  kredytów</t>
  </si>
  <si>
    <t xml:space="preserve"> - powiatowe </t>
  </si>
  <si>
    <t>90004</t>
  </si>
  <si>
    <t>Teatry dramatyczne i lalkowe</t>
  </si>
  <si>
    <t>Filharmonie , orkiestry , chóry i kapele</t>
  </si>
  <si>
    <t>Biblioteki</t>
  </si>
  <si>
    <t>Muzea</t>
  </si>
  <si>
    <t>92195</t>
  </si>
  <si>
    <t>Dotacje celowe ze środków specjalnych na finansowanie lub dofinansowanie zadań zleconych z zakresu działalności bieżącej</t>
  </si>
  <si>
    <t>Załącznik  Nr 2</t>
  </si>
  <si>
    <t>z dnia 12.12.2003 r.</t>
  </si>
  <si>
    <t xml:space="preserve">                              Wydatków  budżetu  miasta  Łomży  -  2004 rok</t>
  </si>
  <si>
    <t>Przewidywane wykonanie na 31.12.03 r</t>
  </si>
  <si>
    <t>Wydatki z budżetu miasta</t>
  </si>
  <si>
    <t xml:space="preserve">Dotacje </t>
  </si>
  <si>
    <t>Zadania z zakresu admistr. rządowej</t>
  </si>
  <si>
    <t>Budowa  ul. Wesołowskiego</t>
  </si>
  <si>
    <t xml:space="preserve">Wydatki inwestycyjne jednostek budżetowych  - Zagospodarowanie terenow  nad rzeką Narwią </t>
  </si>
  <si>
    <t xml:space="preserve">     </t>
  </si>
  <si>
    <t>Podróże służbowe zagraniczne</t>
  </si>
  <si>
    <t>Zakup świadczeń zdrowotnych dla osób nie objętych obowiązkiem ubezpieczenia zdrowotnego</t>
  </si>
  <si>
    <t>Wydatki inwestycyjne jednostek budżetowych - modernizacja Ratusza</t>
  </si>
  <si>
    <t>Opłaty na rzecz budżetów jednostek samorządu terytorialnego</t>
  </si>
  <si>
    <t>Dotacja   przedmiotowa z budżetu dla  zakladu budżetowego</t>
  </si>
  <si>
    <t>Dotacja  przedmiotowa z  budżetu dla  zakładu   budżetowego</t>
  </si>
  <si>
    <t>Dotacja  przedmiotowa z budżetu dla zakładu budżetowego.</t>
  </si>
  <si>
    <t>Dotacja  podmiotowa  z  budżetu dla  niepubl.szkoly</t>
  </si>
  <si>
    <t>Dotacja podmiotowa z budżetu dla publicz szkoły lub innej niepublicznej placówki oświatowo-wychowawczej</t>
  </si>
  <si>
    <t>Technikum d/drosłych - Dworna 22</t>
  </si>
  <si>
    <t>Zakup usług pozostałych gmina-129 810 zł,powiat- 92 375 zł.</t>
  </si>
  <si>
    <t>Dotacja przedmiotowa z budżetu dla pozostałych jednostek sektora finansów publicznych -Wojewódz.Ośrod.Profik.i Terapii  Uzależnień w Łomży</t>
  </si>
  <si>
    <t>Zakup  usług  pozostałych / w  tym opłata za opinie biegłego                                                                     - 10 000 złotych /</t>
  </si>
  <si>
    <t>*g</t>
  </si>
  <si>
    <t>Składki na ubezpieczenia zdrowotne  dla gminy</t>
  </si>
  <si>
    <t>*p</t>
  </si>
  <si>
    <t>Zakup materiałów i wyposaia</t>
  </si>
  <si>
    <t>Dotacja celowa z budżetu na finansowanie lub dofinansowanie zadań zleconych do realizacji stowarzyszeniom - PKPS   noclegownia  -13000 zł,obiad do domu - 7 000 zł , punkt pomocy  - 10 000 zł</t>
  </si>
  <si>
    <t xml:space="preserve">Odpis na Z.F.Ś.S Powiat   </t>
  </si>
  <si>
    <t>Odsetki i dyskonto od krajowych skarbowych papierów wartościowych oraz krajowych pożyczek i kredytów</t>
  </si>
  <si>
    <t xml:space="preserve"> - przy ul. powiatowych, wojewódzkich i krajowych</t>
  </si>
  <si>
    <t>Zakup usług pozostałych -  konserwacja oświetlenia</t>
  </si>
  <si>
    <t xml:space="preserve">Stowarzyszenie Kultury i Oświaty "LOGOS" </t>
  </si>
  <si>
    <t>Dotacja przedmiotowa z budżetu dla pozostałych jednostek sektora finansów publicznych                                         Reginalny Ośrodek Kultury - 6000zł , Drozdowo - 5 000 złotych ,Inne - 3000zł</t>
  </si>
  <si>
    <t>* zmiana tematyczna  paragrafu</t>
  </si>
  <si>
    <t>* - dział 852 Przewidywane wykonanie na 31.12.2003 r w/g klasyfikacji budżetowej za rok 2003 - dział 853</t>
  </si>
  <si>
    <t>*g - plan gminy</t>
  </si>
  <si>
    <t>*p - plan powiatu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</si>
</sst>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3" fontId="8" fillId="2" borderId="11" xfId="0" applyNumberFormat="1" applyFont="1" applyFill="1" applyBorder="1" applyAlignment="1" applyProtection="1">
      <alignment vertical="center"/>
      <protection hidden="1"/>
    </xf>
    <xf numFmtId="173" fontId="8" fillId="2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wrapText="1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3" fontId="8" fillId="3" borderId="12" xfId="0" applyNumberFormat="1" applyFont="1" applyFill="1" applyBorder="1" applyAlignment="1" applyProtection="1">
      <alignment vertical="center"/>
      <protection hidden="1"/>
    </xf>
    <xf numFmtId="49" fontId="10" fillId="0" borderId="17" xfId="0" applyNumberFormat="1" applyFont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3" fontId="10" fillId="0" borderId="12" xfId="0" applyNumberFormat="1" applyFont="1" applyFill="1" applyBorder="1" applyAlignment="1" applyProtection="1">
      <alignment wrapText="1"/>
      <protection locked="0"/>
    </xf>
    <xf numFmtId="49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3" fontId="8" fillId="2" borderId="20" xfId="0" applyNumberFormat="1" applyFont="1" applyFill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wrapTex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wrapText="1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8" fillId="3" borderId="18" xfId="0" applyFont="1" applyFill="1" applyBorder="1" applyAlignment="1" applyProtection="1">
      <alignment vertical="center" wrapText="1"/>
      <protection locked="0"/>
    </xf>
    <xf numFmtId="3" fontId="8" fillId="3" borderId="20" xfId="0" applyNumberFormat="1" applyFont="1" applyFill="1" applyBorder="1" applyAlignment="1" applyProtection="1">
      <alignment vertical="center"/>
      <protection hidden="1"/>
    </xf>
    <xf numFmtId="49" fontId="11" fillId="0" borderId="17" xfId="0" applyNumberFormat="1" applyFont="1" applyBorder="1" applyAlignment="1" applyProtection="1">
      <alignment horizontal="center"/>
      <protection locked="0"/>
    </xf>
    <xf numFmtId="3" fontId="10" fillId="4" borderId="12" xfId="0" applyNumberFormat="1" applyFont="1" applyFill="1" applyBorder="1" applyAlignment="1" applyProtection="1">
      <alignment/>
      <protection hidden="1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wrapText="1"/>
      <protection locked="0"/>
    </xf>
    <xf numFmtId="49" fontId="10" fillId="0" borderId="9" xfId="0" applyNumberFormat="1" applyFont="1" applyBorder="1" applyAlignment="1" applyProtection="1">
      <alignment horizontal="center"/>
      <protection locked="0"/>
    </xf>
    <xf numFmtId="3" fontId="10" fillId="0" borderId="27" xfId="0" applyNumberFormat="1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8" fillId="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center"/>
      <protection locked="0"/>
    </xf>
    <xf numFmtId="3" fontId="10" fillId="4" borderId="12" xfId="0" applyNumberFormat="1" applyFont="1" applyFill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49" fontId="10" fillId="0" borderId="6" xfId="0" applyNumberFormat="1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wrapText="1"/>
      <protection locked="0"/>
    </xf>
    <xf numFmtId="0" fontId="2" fillId="0" borderId="0" xfId="0" applyFont="1" applyAlignment="1">
      <alignment/>
    </xf>
    <xf numFmtId="0" fontId="10" fillId="0" borderId="14" xfId="0" applyFont="1" applyBorder="1" applyAlignment="1" applyProtection="1">
      <alignment wrapText="1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49" fontId="10" fillId="0" borderId="31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3" fontId="10" fillId="0" borderId="33" xfId="0" applyNumberFormat="1" applyFont="1" applyBorder="1" applyAlignment="1" applyProtection="1">
      <alignment wrapText="1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3" fontId="8" fillId="3" borderId="11" xfId="0" applyNumberFormat="1" applyFont="1" applyFill="1" applyBorder="1" applyAlignment="1" applyProtection="1">
      <alignment vertical="center"/>
      <protection hidden="1"/>
    </xf>
    <xf numFmtId="3" fontId="10" fillId="0" borderId="34" xfId="0" applyNumberFormat="1" applyFont="1" applyBorder="1" applyAlignment="1" applyProtection="1">
      <alignment wrapText="1"/>
      <protection locked="0"/>
    </xf>
    <xf numFmtId="3" fontId="10" fillId="0" borderId="11" xfId="0" applyNumberFormat="1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horizontal="center"/>
      <protection locked="0"/>
    </xf>
    <xf numFmtId="3" fontId="10" fillId="0" borderId="8" xfId="0" applyNumberFormat="1" applyFont="1" applyBorder="1" applyAlignment="1" applyProtection="1">
      <alignment wrapText="1"/>
      <protection locked="0"/>
    </xf>
    <xf numFmtId="3" fontId="10" fillId="4" borderId="11" xfId="0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3" borderId="15" xfId="0" applyFont="1" applyFill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0" fillId="0" borderId="33" xfId="0" applyNumberFormat="1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49" fontId="10" fillId="0" borderId="17" xfId="0" applyNumberFormat="1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9" xfId="0" applyFont="1" applyBorder="1" applyAlignment="1" applyProtection="1">
      <alignment wrapText="1"/>
      <protection locked="0"/>
    </xf>
    <xf numFmtId="49" fontId="10" fillId="3" borderId="17" xfId="0" applyNumberFormat="1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0" fillId="0" borderId="35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0" fillId="0" borderId="17" xfId="0" applyFont="1" applyBorder="1" applyAlignment="1" applyProtection="1">
      <alignment wrapText="1"/>
      <protection locked="0"/>
    </xf>
    <xf numFmtId="0" fontId="1" fillId="0" borderId="0" xfId="0" applyFont="1" applyBorder="1" applyAlignment="1">
      <alignment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6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49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3" fontId="8" fillId="3" borderId="11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wrapText="1"/>
    </xf>
    <xf numFmtId="3" fontId="10" fillId="4" borderId="12" xfId="0" applyNumberFormat="1" applyFont="1" applyFill="1" applyBorder="1" applyAlignment="1" applyProtection="1">
      <alignment/>
      <protection locked="0"/>
    </xf>
    <xf numFmtId="0" fontId="10" fillId="0" borderId="24" xfId="0" applyFont="1" applyBorder="1" applyAlignment="1" applyProtection="1">
      <alignment/>
      <protection locked="0"/>
    </xf>
    <xf numFmtId="3" fontId="10" fillId="0" borderId="36" xfId="0" applyNumberFormat="1" applyFont="1" applyBorder="1" applyAlignment="1" applyProtection="1">
      <alignment/>
      <protection locked="0"/>
    </xf>
    <xf numFmtId="3" fontId="10" fillId="0" borderId="36" xfId="0" applyNumberFormat="1" applyFont="1" applyBorder="1" applyAlignment="1" applyProtection="1">
      <alignment wrapText="1"/>
      <protection locked="0"/>
    </xf>
    <xf numFmtId="49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2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>
      <alignment/>
    </xf>
    <xf numFmtId="0" fontId="10" fillId="0" borderId="9" xfId="0" applyFont="1" applyBorder="1" applyAlignment="1" applyProtection="1">
      <alignment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49" fontId="10" fillId="0" borderId="9" xfId="0" applyNumberFormat="1" applyFont="1" applyBorder="1" applyAlignment="1" applyProtection="1">
      <alignment horizontal="center" wrapText="1"/>
      <protection locked="0"/>
    </xf>
    <xf numFmtId="49" fontId="10" fillId="5" borderId="17" xfId="0" applyNumberFormat="1" applyFont="1" applyFill="1" applyBorder="1" applyAlignment="1" applyProtection="1">
      <alignment horizontal="center"/>
      <protection locked="0"/>
    </xf>
    <xf numFmtId="3" fontId="8" fillId="5" borderId="11" xfId="0" applyNumberFormat="1" applyFont="1" applyFill="1" applyBorder="1" applyAlignment="1" applyProtection="1">
      <alignment vertical="center"/>
      <protection hidden="1"/>
    </xf>
    <xf numFmtId="3" fontId="10" fillId="5" borderId="12" xfId="0" applyNumberFormat="1" applyFont="1" applyFill="1" applyBorder="1" applyAlignment="1" applyProtection="1">
      <alignment/>
      <protection hidden="1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49" fontId="10" fillId="0" borderId="13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Border="1" applyAlignment="1">
      <alignment wrapText="1"/>
    </xf>
    <xf numFmtId="0" fontId="8" fillId="0" borderId="13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/>
      <protection locked="0"/>
    </xf>
    <xf numFmtId="3" fontId="10" fillId="0" borderId="37" xfId="0" applyNumberFormat="1" applyFont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/>
      <protection locked="0"/>
    </xf>
    <xf numFmtId="3" fontId="8" fillId="3" borderId="12" xfId="0" applyNumberFormat="1" applyFont="1" applyFill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0" fillId="0" borderId="38" xfId="0" applyFont="1" applyBorder="1" applyAlignment="1" applyProtection="1">
      <alignment/>
      <protection locked="0"/>
    </xf>
    <xf numFmtId="3" fontId="10" fillId="4" borderId="12" xfId="0" applyNumberFormat="1" applyFont="1" applyFill="1" applyBorder="1" applyAlignment="1" applyProtection="1">
      <alignment wrapText="1"/>
      <protection hidden="1"/>
    </xf>
    <xf numFmtId="0" fontId="3" fillId="0" borderId="0" xfId="0" applyFont="1" applyBorder="1" applyAlignment="1">
      <alignment wrapText="1"/>
    </xf>
    <xf numFmtId="0" fontId="10" fillId="0" borderId="39" xfId="0" applyFont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8" fillId="6" borderId="3" xfId="0" applyFont="1" applyFill="1" applyBorder="1" applyAlignment="1" applyProtection="1">
      <alignment vertical="center" wrapText="1"/>
      <protection locked="0"/>
    </xf>
    <xf numFmtId="3" fontId="8" fillId="6" borderId="4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2" borderId="40" xfId="0" applyFont="1" applyFill="1" applyBorder="1" applyAlignment="1" quotePrefix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" borderId="15" xfId="0" applyFont="1" applyFill="1" applyBorder="1" applyAlignment="1" quotePrefix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10" fillId="0" borderId="37" xfId="0" applyNumberFormat="1" applyFont="1" applyBorder="1" applyAlignment="1" applyProtection="1">
      <alignment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0" fillId="5" borderId="17" xfId="0" applyFont="1" applyFill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10" fillId="5" borderId="9" xfId="0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3" xfId="0" applyNumberFormat="1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49" fontId="10" fillId="0" borderId="1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49" fontId="8" fillId="5" borderId="17" xfId="0" applyNumberFormat="1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left" wrapText="1"/>
      <protection locked="0"/>
    </xf>
    <xf numFmtId="49" fontId="10" fillId="3" borderId="17" xfId="0" applyNumberFormat="1" applyFont="1" applyFill="1" applyBorder="1" applyAlignment="1" applyProtection="1">
      <alignment horizontal="center" wrapText="1"/>
      <protection locked="0"/>
    </xf>
    <xf numFmtId="0" fontId="10" fillId="3" borderId="16" xfId="0" applyFont="1" applyFill="1" applyBorder="1" applyAlignment="1" applyProtection="1">
      <alignment horizontal="center" wrapText="1"/>
      <protection locked="0"/>
    </xf>
    <xf numFmtId="0" fontId="10" fillId="0" borderId="42" xfId="0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10" fillId="0" borderId="44" xfId="0" applyFont="1" applyBorder="1" applyAlignment="1" applyProtection="1">
      <alignment/>
      <protection locked="0"/>
    </xf>
    <xf numFmtId="0" fontId="0" fillId="0" borderId="29" xfId="0" applyBorder="1" applyAlignment="1">
      <alignment wrapText="1"/>
    </xf>
    <xf numFmtId="0" fontId="10" fillId="5" borderId="1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/>
    </xf>
    <xf numFmtId="3" fontId="10" fillId="6" borderId="37" xfId="0" applyNumberFormat="1" applyFont="1" applyFill="1" applyBorder="1" applyAlignment="1" applyProtection="1">
      <alignment wrapText="1"/>
      <protection locked="0"/>
    </xf>
    <xf numFmtId="3" fontId="10" fillId="0" borderId="11" xfId="0" applyNumberFormat="1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/>
      <protection locked="0"/>
    </xf>
    <xf numFmtId="49" fontId="8" fillId="3" borderId="17" xfId="0" applyNumberFormat="1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49" fontId="8" fillId="2" borderId="45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/>
    </xf>
    <xf numFmtId="0" fontId="10" fillId="0" borderId="21" xfId="0" applyFont="1" applyBorder="1" applyAlignment="1" applyProtection="1">
      <alignment horizontal="center"/>
      <protection locked="0"/>
    </xf>
    <xf numFmtId="49" fontId="8" fillId="3" borderId="46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49" fontId="8" fillId="3" borderId="15" xfId="0" applyNumberFormat="1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0" fontId="0" fillId="0" borderId="47" xfId="0" applyBorder="1" applyAlignment="1">
      <alignment/>
    </xf>
    <xf numFmtId="173" fontId="8" fillId="2" borderId="33" xfId="0" applyNumberFormat="1" applyFont="1" applyFill="1" applyBorder="1" applyAlignment="1" applyProtection="1">
      <alignment horizontal="center" vertical="center"/>
      <protection hidden="1"/>
    </xf>
    <xf numFmtId="0" fontId="9" fillId="0" borderId="4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3" fontId="8" fillId="2" borderId="48" xfId="0" applyNumberFormat="1" applyFont="1" applyFill="1" applyBorder="1" applyAlignment="1" applyProtection="1">
      <alignment vertical="center"/>
      <protection hidden="1"/>
    </xf>
    <xf numFmtId="3" fontId="8" fillId="2" borderId="49" xfId="0" applyNumberFormat="1" applyFont="1" applyFill="1" applyBorder="1" applyAlignment="1" applyProtection="1">
      <alignment vertical="center"/>
      <protection hidden="1"/>
    </xf>
    <xf numFmtId="173" fontId="8" fillId="2" borderId="48" xfId="0" applyNumberFormat="1" applyFont="1" applyFill="1" applyBorder="1" applyAlignment="1" applyProtection="1">
      <alignment horizontal="center" vertical="center"/>
      <protection hidden="1"/>
    </xf>
    <xf numFmtId="49" fontId="8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 quotePrefix="1">
      <alignment horizontal="center" vertical="center"/>
      <protection locked="0"/>
    </xf>
    <xf numFmtId="0" fontId="8" fillId="3" borderId="53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3" fontId="8" fillId="3" borderId="54" xfId="0" applyNumberFormat="1" applyFont="1" applyFill="1" applyBorder="1" applyAlignment="1" applyProtection="1">
      <alignment vertical="center"/>
      <protection hidden="1"/>
    </xf>
    <xf numFmtId="3" fontId="8" fillId="3" borderId="55" xfId="0" applyNumberFormat="1" applyFont="1" applyFill="1" applyBorder="1" applyAlignment="1" applyProtection="1">
      <alignment vertical="center"/>
      <protection hidden="1"/>
    </xf>
    <xf numFmtId="173" fontId="8" fillId="3" borderId="54" xfId="0" applyNumberFormat="1" applyFont="1" applyFill="1" applyBorder="1" applyAlignment="1" applyProtection="1">
      <alignment horizontal="center" vertical="center"/>
      <protection hidden="1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3" fontId="10" fillId="5" borderId="54" xfId="0" applyNumberFormat="1" applyFont="1" applyFill="1" applyBorder="1" applyAlignment="1" applyProtection="1">
      <alignment vertical="center"/>
      <protection hidden="1"/>
    </xf>
    <xf numFmtId="3" fontId="10" fillId="5" borderId="11" xfId="0" applyNumberFormat="1" applyFont="1" applyFill="1" applyBorder="1" applyAlignment="1" applyProtection="1">
      <alignment vertical="center"/>
      <protection hidden="1"/>
    </xf>
    <xf numFmtId="3" fontId="10" fillId="5" borderId="55" xfId="0" applyNumberFormat="1" applyFont="1" applyFill="1" applyBorder="1" applyAlignment="1" applyProtection="1">
      <alignment vertical="center"/>
      <protection hidden="1"/>
    </xf>
    <xf numFmtId="173" fontId="8" fillId="5" borderId="56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/>
      <protection locked="0"/>
    </xf>
    <xf numFmtId="0" fontId="10" fillId="5" borderId="53" xfId="0" applyFont="1" applyFill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wrapText="1"/>
      <protection locked="0"/>
    </xf>
    <xf numFmtId="0" fontId="10" fillId="3" borderId="29" xfId="0" applyFont="1" applyFill="1" applyBorder="1" applyAlignment="1" applyProtection="1">
      <alignment wrapText="1"/>
      <protection locked="0"/>
    </xf>
    <xf numFmtId="0" fontId="10" fillId="3" borderId="12" xfId="0" applyFont="1" applyFill="1" applyBorder="1" applyAlignment="1" applyProtection="1">
      <alignment horizontal="center"/>
      <protection locked="0"/>
    </xf>
    <xf numFmtId="3" fontId="8" fillId="3" borderId="56" xfId="0" applyNumberFormat="1" applyFont="1" applyFill="1" applyBorder="1" applyAlignment="1" applyProtection="1">
      <alignment vertical="center"/>
      <protection hidden="1"/>
    </xf>
    <xf numFmtId="3" fontId="8" fillId="3" borderId="57" xfId="0" applyNumberFormat="1" applyFont="1" applyFill="1" applyBorder="1" applyAlignment="1" applyProtection="1">
      <alignment vertical="center"/>
      <protection hidden="1"/>
    </xf>
    <xf numFmtId="173" fontId="8" fillId="3" borderId="56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3" fontId="10" fillId="0" borderId="56" xfId="0" applyNumberFormat="1" applyFont="1" applyFill="1" applyBorder="1" applyAlignment="1" applyProtection="1">
      <alignment wrapText="1"/>
      <protection locked="0"/>
    </xf>
    <xf numFmtId="3" fontId="10" fillId="0" borderId="57" xfId="0" applyNumberFormat="1" applyFont="1" applyFill="1" applyBorder="1" applyAlignment="1" applyProtection="1">
      <alignment wrapText="1"/>
      <protection locked="0"/>
    </xf>
    <xf numFmtId="173" fontId="8" fillId="5" borderId="58" xfId="0" applyNumberFormat="1" applyFont="1" applyFill="1" applyBorder="1" applyAlignment="1" applyProtection="1">
      <alignment horizontal="center" vertical="center"/>
      <protection hidden="1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3" fontId="10" fillId="0" borderId="56" xfId="0" applyNumberFormat="1" applyFont="1" applyBorder="1" applyAlignment="1" applyProtection="1">
      <alignment wrapText="1"/>
      <protection locked="0"/>
    </xf>
    <xf numFmtId="3" fontId="10" fillId="0" borderId="57" xfId="0" applyNumberFormat="1" applyFont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3" fontId="10" fillId="4" borderId="56" xfId="0" applyNumberFormat="1" applyFont="1" applyFill="1" applyBorder="1" applyAlignment="1" applyProtection="1">
      <alignment vertical="center"/>
      <protection hidden="1"/>
    </xf>
    <xf numFmtId="3" fontId="10" fillId="4" borderId="12" xfId="0" applyNumberFormat="1" applyFont="1" applyFill="1" applyBorder="1" applyAlignment="1" applyProtection="1">
      <alignment vertical="center"/>
      <protection hidden="1"/>
    </xf>
    <xf numFmtId="3" fontId="10" fillId="4" borderId="57" xfId="0" applyNumberFormat="1" applyFont="1" applyFill="1" applyBorder="1" applyAlignment="1" applyProtection="1">
      <alignment vertical="center"/>
      <protection hidden="1"/>
    </xf>
    <xf numFmtId="173" fontId="8" fillId="6" borderId="56" xfId="0" applyNumberFormat="1" applyFont="1" applyFill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wrapText="1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3" fontId="10" fillId="0" borderId="60" xfId="0" applyNumberFormat="1" applyFont="1" applyBorder="1" applyAlignment="1" applyProtection="1">
      <alignment wrapText="1"/>
      <protection locked="0"/>
    </xf>
    <xf numFmtId="3" fontId="10" fillId="0" borderId="61" xfId="0" applyNumberFormat="1" applyFont="1" applyBorder="1" applyAlignment="1" applyProtection="1">
      <alignment wrapText="1"/>
      <protection locked="0"/>
    </xf>
    <xf numFmtId="0" fontId="10" fillId="0" borderId="62" xfId="0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63" xfId="0" applyNumberFormat="1" applyFont="1" applyBorder="1" applyAlignment="1" applyProtection="1">
      <alignment wrapText="1"/>
      <protection locked="0"/>
    </xf>
    <xf numFmtId="0" fontId="10" fillId="0" borderId="53" xfId="0" applyFont="1" applyBorder="1" applyAlignment="1" applyProtection="1">
      <alignment wrapText="1"/>
      <protection locked="0"/>
    </xf>
    <xf numFmtId="3" fontId="10" fillId="0" borderId="54" xfId="0" applyNumberFormat="1" applyFont="1" applyBorder="1" applyAlignment="1" applyProtection="1">
      <alignment wrapText="1"/>
      <protection locked="0"/>
    </xf>
    <xf numFmtId="3" fontId="10" fillId="0" borderId="64" xfId="0" applyNumberFormat="1" applyFont="1" applyBorder="1" applyAlignment="1" applyProtection="1">
      <alignment wrapText="1"/>
      <protection locked="0"/>
    </xf>
    <xf numFmtId="0" fontId="8" fillId="3" borderId="29" xfId="0" applyFont="1" applyFill="1" applyBorder="1" applyAlignment="1" applyProtection="1">
      <alignment vertical="center" wrapText="1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3" fontId="10" fillId="4" borderId="56" xfId="0" applyNumberFormat="1" applyFont="1" applyFill="1" applyBorder="1" applyAlignment="1" applyProtection="1">
      <alignment/>
      <protection hidden="1"/>
    </xf>
    <xf numFmtId="3" fontId="10" fillId="4" borderId="57" xfId="0" applyNumberFormat="1" applyFont="1" applyFill="1" applyBorder="1" applyAlignment="1" applyProtection="1">
      <alignment/>
      <protection hidden="1"/>
    </xf>
    <xf numFmtId="0" fontId="10" fillId="0" borderId="34" xfId="0" applyFont="1" applyBorder="1" applyAlignment="1" applyProtection="1">
      <alignment horizontal="center"/>
      <protection locked="0"/>
    </xf>
    <xf numFmtId="3" fontId="10" fillId="0" borderId="65" xfId="0" applyNumberFormat="1" applyFont="1" applyBorder="1" applyAlignment="1" applyProtection="1">
      <alignment wrapText="1"/>
      <protection locked="0"/>
    </xf>
    <xf numFmtId="0" fontId="0" fillId="0" borderId="34" xfId="0" applyBorder="1" applyAlignment="1">
      <alignment/>
    </xf>
    <xf numFmtId="3" fontId="10" fillId="0" borderId="66" xfId="0" applyNumberFormat="1" applyFont="1" applyBorder="1" applyAlignment="1" applyProtection="1">
      <alignment wrapText="1"/>
      <protection locked="0"/>
    </xf>
    <xf numFmtId="3" fontId="10" fillId="0" borderId="67" xfId="0" applyNumberFormat="1" applyFont="1" applyBorder="1" applyAlignment="1" applyProtection="1">
      <alignment wrapText="1"/>
      <protection locked="0"/>
    </xf>
    <xf numFmtId="3" fontId="10" fillId="0" borderId="68" xfId="0" applyNumberFormat="1" applyFont="1" applyBorder="1" applyAlignment="1" applyProtection="1">
      <alignment wrapText="1"/>
      <protection locked="0"/>
    </xf>
    <xf numFmtId="3" fontId="10" fillId="0" borderId="69" xfId="0" applyNumberFormat="1" applyFont="1" applyBorder="1" applyAlignment="1" applyProtection="1">
      <alignment wrapText="1"/>
      <protection locked="0"/>
    </xf>
    <xf numFmtId="0" fontId="10" fillId="0" borderId="27" xfId="0" applyNumberFormat="1" applyFont="1" applyBorder="1" applyAlignment="1" applyProtection="1">
      <alignment horizontal="center"/>
      <protection locked="0"/>
    </xf>
    <xf numFmtId="0" fontId="10" fillId="0" borderId="70" xfId="0" applyFont="1" applyBorder="1" applyAlignment="1" applyProtection="1">
      <alignment wrapText="1"/>
      <protection locked="0"/>
    </xf>
    <xf numFmtId="3" fontId="10" fillId="0" borderId="15" xfId="0" applyNumberFormat="1" applyFont="1" applyFill="1" applyBorder="1" applyAlignment="1" applyProtection="1">
      <alignment wrapText="1"/>
      <protection locked="0"/>
    </xf>
    <xf numFmtId="3" fontId="10" fillId="0" borderId="71" xfId="0" applyNumberFormat="1" applyFont="1" applyBorder="1" applyAlignment="1" applyProtection="1">
      <alignment wrapText="1"/>
      <protection locked="0"/>
    </xf>
    <xf numFmtId="3" fontId="10" fillId="0" borderId="72" xfId="0" applyNumberFormat="1" applyFont="1" applyBorder="1" applyAlignment="1" applyProtection="1">
      <alignment wrapText="1"/>
      <protection locked="0"/>
    </xf>
    <xf numFmtId="3" fontId="10" fillId="0" borderId="24" xfId="0" applyNumberFormat="1" applyFont="1" applyBorder="1" applyAlignment="1" applyProtection="1">
      <alignment wrapText="1"/>
      <protection locked="0"/>
    </xf>
    <xf numFmtId="0" fontId="0" fillId="0" borderId="13" xfId="0" applyBorder="1" applyAlignment="1">
      <alignment/>
    </xf>
    <xf numFmtId="0" fontId="10" fillId="0" borderId="73" xfId="0" applyFont="1" applyBorder="1" applyAlignment="1" applyProtection="1">
      <alignment wrapText="1"/>
      <protection locked="0"/>
    </xf>
    <xf numFmtId="3" fontId="10" fillId="0" borderId="47" xfId="0" applyNumberFormat="1" applyFont="1" applyBorder="1" applyAlignment="1" applyProtection="1">
      <alignment wrapText="1"/>
      <protection locked="0"/>
    </xf>
    <xf numFmtId="3" fontId="10" fillId="0" borderId="11" xfId="0" applyNumberFormat="1" applyFont="1" applyFill="1" applyBorder="1" applyAlignment="1" applyProtection="1">
      <alignment wrapText="1"/>
      <protection locked="0"/>
    </xf>
    <xf numFmtId="49" fontId="8" fillId="2" borderId="48" xfId="0" applyNumberFormat="1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49" fontId="8" fillId="3" borderId="75" xfId="0" applyNumberFormat="1" applyFont="1" applyFill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/>
      <protection locked="0"/>
    </xf>
    <xf numFmtId="3" fontId="10" fillId="4" borderId="56" xfId="0" applyNumberFormat="1" applyFont="1" applyFill="1" applyBorder="1" applyAlignment="1" applyProtection="1">
      <alignment wrapText="1"/>
      <protection locked="0"/>
    </xf>
    <xf numFmtId="3" fontId="10" fillId="4" borderId="57" xfId="0" applyNumberFormat="1" applyFont="1" applyFill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10" fillId="0" borderId="59" xfId="0" applyFont="1" applyBorder="1" applyAlignment="1" applyProtection="1">
      <alignment/>
      <protection locked="0"/>
    </xf>
    <xf numFmtId="3" fontId="10" fillId="0" borderId="60" xfId="0" applyNumberFormat="1" applyFont="1" applyBorder="1" applyAlignment="1" applyProtection="1">
      <alignment/>
      <protection locked="0"/>
    </xf>
    <xf numFmtId="3" fontId="10" fillId="0" borderId="37" xfId="0" applyNumberFormat="1" applyFont="1" applyBorder="1" applyAlignment="1" applyProtection="1">
      <alignment/>
      <protection locked="0"/>
    </xf>
    <xf numFmtId="0" fontId="10" fillId="0" borderId="70" xfId="0" applyFont="1" applyBorder="1" applyAlignment="1" applyProtection="1">
      <alignment/>
      <protection locked="0"/>
    </xf>
    <xf numFmtId="3" fontId="10" fillId="0" borderId="65" xfId="0" applyNumberFormat="1" applyFont="1" applyBorder="1" applyAlignment="1" applyProtection="1">
      <alignment/>
      <protection locked="0"/>
    </xf>
    <xf numFmtId="3" fontId="10" fillId="0" borderId="66" xfId="0" applyNumberFormat="1" applyFont="1" applyBorder="1" applyAlignment="1" applyProtection="1">
      <alignment/>
      <protection locked="0"/>
    </xf>
    <xf numFmtId="49" fontId="10" fillId="0" borderId="76" xfId="0" applyNumberFormat="1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 horizontal="center"/>
      <protection locked="0"/>
    </xf>
    <xf numFmtId="3" fontId="10" fillId="0" borderId="77" xfId="0" applyNumberFormat="1" applyFont="1" applyBorder="1" applyAlignment="1" applyProtection="1">
      <alignment wrapText="1"/>
      <protection locked="0"/>
    </xf>
    <xf numFmtId="3" fontId="10" fillId="0" borderId="78" xfId="0" applyNumberFormat="1" applyFont="1" applyBorder="1" applyAlignment="1" applyProtection="1">
      <alignment wrapText="1"/>
      <protection locked="0"/>
    </xf>
    <xf numFmtId="49" fontId="10" fillId="0" borderId="79" xfId="0" applyNumberFormat="1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wrapText="1"/>
      <protection locked="0"/>
    </xf>
    <xf numFmtId="3" fontId="10" fillId="0" borderId="80" xfId="0" applyNumberFormat="1" applyFont="1" applyBorder="1" applyAlignment="1" applyProtection="1">
      <alignment wrapText="1"/>
      <protection locked="0"/>
    </xf>
    <xf numFmtId="173" fontId="8" fillId="5" borderId="80" xfId="0" applyNumberFormat="1" applyFont="1" applyFill="1" applyBorder="1" applyAlignment="1" applyProtection="1">
      <alignment horizontal="center" vertical="center"/>
      <protection hidden="1"/>
    </xf>
    <xf numFmtId="3" fontId="10" fillId="0" borderId="68" xfId="0" applyNumberFormat="1" applyFont="1" applyBorder="1" applyAlignment="1" applyProtection="1">
      <alignment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3" fontId="8" fillId="5" borderId="54" xfId="0" applyNumberFormat="1" applyFont="1" applyFill="1" applyBorder="1" applyAlignment="1" applyProtection="1">
      <alignment vertical="center"/>
      <protection hidden="1"/>
    </xf>
    <xf numFmtId="3" fontId="8" fillId="5" borderId="55" xfId="0" applyNumberFormat="1" applyFont="1" applyFill="1" applyBorder="1" applyAlignment="1" applyProtection="1">
      <alignment vertical="center"/>
      <protection hidden="1"/>
    </xf>
    <xf numFmtId="0" fontId="8" fillId="3" borderId="29" xfId="0" applyFont="1" applyFill="1" applyBorder="1" applyAlignment="1" applyProtection="1">
      <alignment vertical="center"/>
      <protection locked="0"/>
    </xf>
    <xf numFmtId="3" fontId="10" fillId="0" borderId="56" xfId="0" applyNumberFormat="1" applyFont="1" applyBorder="1" applyAlignment="1" applyProtection="1">
      <alignment/>
      <protection locked="0"/>
    </xf>
    <xf numFmtId="3" fontId="10" fillId="0" borderId="27" xfId="0" applyNumberFormat="1" applyFont="1" applyBorder="1" applyAlignment="1" applyProtection="1">
      <alignment/>
      <protection locked="0"/>
    </xf>
    <xf numFmtId="49" fontId="10" fillId="0" borderId="15" xfId="0" applyNumberFormat="1" applyFont="1" applyBorder="1" applyAlignment="1" applyProtection="1">
      <alignment horizontal="left" wrapText="1"/>
      <protection locked="0"/>
    </xf>
    <xf numFmtId="3" fontId="10" fillId="0" borderId="55" xfId="0" applyNumberFormat="1" applyFont="1" applyBorder="1" applyAlignment="1" applyProtection="1">
      <alignment wrapText="1"/>
      <protection locked="0"/>
    </xf>
    <xf numFmtId="0" fontId="10" fillId="0" borderId="81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 horizontal="center"/>
      <protection locked="0"/>
    </xf>
    <xf numFmtId="3" fontId="10" fillId="0" borderId="82" xfId="0" applyNumberFormat="1" applyFont="1" applyBorder="1" applyAlignment="1" applyProtection="1">
      <alignment wrapText="1"/>
      <protection locked="0"/>
    </xf>
    <xf numFmtId="0" fontId="8" fillId="2" borderId="45" xfId="0" applyFont="1" applyFill="1" applyBorder="1" applyAlignment="1" applyProtection="1">
      <alignment vertical="center"/>
      <protection locked="0"/>
    </xf>
    <xf numFmtId="0" fontId="8" fillId="3" borderId="53" xfId="0" applyFont="1" applyFill="1" applyBorder="1" applyAlignment="1" applyProtection="1">
      <alignment vertical="center"/>
      <protection locked="0"/>
    </xf>
    <xf numFmtId="3" fontId="10" fillId="0" borderId="57" xfId="0" applyNumberFormat="1" applyFont="1" applyBorder="1" applyAlignment="1" applyProtection="1">
      <alignment/>
      <protection locked="0"/>
    </xf>
    <xf numFmtId="3" fontId="10" fillId="0" borderId="83" xfId="0" applyNumberFormat="1" applyFont="1" applyBorder="1" applyAlignment="1" applyProtection="1">
      <alignment wrapText="1"/>
      <protection locked="0"/>
    </xf>
    <xf numFmtId="0" fontId="10" fillId="0" borderId="29" xfId="0" applyFont="1" applyBorder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5" borderId="13" xfId="0" applyFont="1" applyFill="1" applyBorder="1" applyAlignment="1" applyProtection="1">
      <alignment horizontal="center" wrapText="1"/>
      <protection locked="0"/>
    </xf>
    <xf numFmtId="49" fontId="10" fillId="5" borderId="17" xfId="0" applyNumberFormat="1" applyFont="1" applyFill="1" applyBorder="1" applyAlignment="1" applyProtection="1">
      <alignment horizontal="center" wrapText="1"/>
      <protection locked="0"/>
    </xf>
    <xf numFmtId="0" fontId="10" fillId="6" borderId="29" xfId="0" applyFont="1" applyFill="1" applyBorder="1" applyAlignment="1" applyProtection="1">
      <alignment wrapText="1"/>
      <protection locked="0"/>
    </xf>
    <xf numFmtId="0" fontId="10" fillId="6" borderId="12" xfId="0" applyFont="1" applyFill="1" applyBorder="1" applyAlignment="1" applyProtection="1">
      <alignment horizontal="center" wrapText="1"/>
      <protection locked="0"/>
    </xf>
    <xf numFmtId="3" fontId="8" fillId="6" borderId="56" xfId="0" applyNumberFormat="1" applyFont="1" applyFill="1" applyBorder="1" applyAlignment="1" applyProtection="1">
      <alignment vertical="center"/>
      <protection hidden="1"/>
    </xf>
    <xf numFmtId="3" fontId="8" fillId="6" borderId="12" xfId="0" applyNumberFormat="1" applyFont="1" applyFill="1" applyBorder="1" applyAlignment="1" applyProtection="1">
      <alignment vertical="center"/>
      <protection hidden="1"/>
    </xf>
    <xf numFmtId="3" fontId="8" fillId="6" borderId="57" xfId="0" applyNumberFormat="1" applyFont="1" applyFill="1" applyBorder="1" applyAlignment="1" applyProtection="1">
      <alignment vertical="center"/>
      <protection hidden="1"/>
    </xf>
    <xf numFmtId="3" fontId="8" fillId="6" borderId="83" xfId="0" applyNumberFormat="1" applyFont="1" applyFill="1" applyBorder="1" applyAlignment="1" applyProtection="1">
      <alignment vertical="center"/>
      <protection hidden="1"/>
    </xf>
    <xf numFmtId="3" fontId="8" fillId="3" borderId="83" xfId="0" applyNumberFormat="1" applyFont="1" applyFill="1" applyBorder="1" applyAlignment="1" applyProtection="1">
      <alignment vertical="center"/>
      <protection hidden="1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3" fontId="8" fillId="5" borderId="56" xfId="0" applyNumberFormat="1" applyFont="1" applyFill="1" applyBorder="1" applyAlignment="1" applyProtection="1">
      <alignment vertical="center"/>
      <protection hidden="1"/>
    </xf>
    <xf numFmtId="3" fontId="8" fillId="5" borderId="12" xfId="0" applyNumberFormat="1" applyFont="1" applyFill="1" applyBorder="1" applyAlignment="1" applyProtection="1">
      <alignment vertical="center"/>
      <protection hidden="1"/>
    </xf>
    <xf numFmtId="3" fontId="8" fillId="5" borderId="57" xfId="0" applyNumberFormat="1" applyFont="1" applyFill="1" applyBorder="1" applyAlignment="1" applyProtection="1">
      <alignment vertical="center"/>
      <protection hidden="1"/>
    </xf>
    <xf numFmtId="3" fontId="8" fillId="5" borderId="83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175" fontId="10" fillId="0" borderId="84" xfId="15" applyNumberFormat="1" applyFont="1" applyBorder="1" applyAlignment="1">
      <alignment/>
    </xf>
    <xf numFmtId="175" fontId="10" fillId="0" borderId="83" xfId="15" applyNumberFormat="1" applyFont="1" applyBorder="1" applyAlignment="1">
      <alignment/>
    </xf>
    <xf numFmtId="175" fontId="10" fillId="0" borderId="29" xfId="15" applyNumberFormat="1" applyFont="1" applyBorder="1" applyAlignment="1">
      <alignment/>
    </xf>
    <xf numFmtId="175" fontId="10" fillId="0" borderId="12" xfId="15" applyNumberFormat="1" applyFont="1" applyBorder="1" applyAlignment="1">
      <alignment/>
    </xf>
    <xf numFmtId="175" fontId="10" fillId="0" borderId="83" xfId="15" applyNumberFormat="1" applyFont="1" applyBorder="1" applyAlignment="1" applyProtection="1">
      <alignment wrapText="1"/>
      <protection locked="0"/>
    </xf>
    <xf numFmtId="0" fontId="0" fillId="0" borderId="53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3" fontId="10" fillId="0" borderId="54" xfId="0" applyNumberFormat="1" applyFont="1" applyBorder="1" applyAlignment="1" applyProtection="1">
      <alignment/>
      <protection locked="0"/>
    </xf>
    <xf numFmtId="3" fontId="10" fillId="0" borderId="55" xfId="0" applyNumberFormat="1" applyFont="1" applyBorder="1" applyAlignment="1" applyProtection="1">
      <alignment/>
      <protection locked="0"/>
    </xf>
    <xf numFmtId="0" fontId="0" fillId="5" borderId="0" xfId="0" applyFill="1" applyAlignment="1">
      <alignment/>
    </xf>
    <xf numFmtId="0" fontId="0" fillId="5" borderId="28" xfId="0" applyFill="1" applyBorder="1" applyAlignment="1">
      <alignment/>
    </xf>
    <xf numFmtId="0" fontId="10" fillId="3" borderId="11" xfId="0" applyFont="1" applyFill="1" applyBorder="1" applyAlignment="1" applyProtection="1">
      <alignment horizontal="center"/>
      <protection locked="0"/>
    </xf>
    <xf numFmtId="3" fontId="10" fillId="3" borderId="54" xfId="0" applyNumberFormat="1" applyFont="1" applyFill="1" applyBorder="1" applyAlignment="1" applyProtection="1">
      <alignment/>
      <protection locked="0"/>
    </xf>
    <xf numFmtId="3" fontId="10" fillId="3" borderId="11" xfId="0" applyNumberFormat="1" applyFont="1" applyFill="1" applyBorder="1" applyAlignment="1" applyProtection="1">
      <alignment/>
      <protection locked="0"/>
    </xf>
    <xf numFmtId="3" fontId="10" fillId="3" borderId="55" xfId="0" applyNumberFormat="1" applyFont="1" applyFill="1" applyBorder="1" applyAlignment="1" applyProtection="1">
      <alignment/>
      <protection locked="0"/>
    </xf>
    <xf numFmtId="3" fontId="10" fillId="3" borderId="85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10" fillId="5" borderId="11" xfId="0" applyFont="1" applyFill="1" applyBorder="1" applyAlignment="1" applyProtection="1">
      <alignment horizontal="center"/>
      <protection locked="0"/>
    </xf>
    <xf numFmtId="3" fontId="10" fillId="5" borderId="54" xfId="0" applyNumberFormat="1" applyFont="1" applyFill="1" applyBorder="1" applyAlignment="1" applyProtection="1">
      <alignment/>
      <protection locked="0"/>
    </xf>
    <xf numFmtId="3" fontId="10" fillId="5" borderId="11" xfId="0" applyNumberFormat="1" applyFont="1" applyFill="1" applyBorder="1" applyAlignment="1" applyProtection="1">
      <alignment/>
      <protection locked="0"/>
    </xf>
    <xf numFmtId="3" fontId="10" fillId="5" borderId="55" xfId="0" applyNumberFormat="1" applyFont="1" applyFill="1" applyBorder="1" applyAlignment="1" applyProtection="1">
      <alignment/>
      <protection locked="0"/>
    </xf>
    <xf numFmtId="0" fontId="0" fillId="0" borderId="28" xfId="0" applyBorder="1" applyAlignment="1">
      <alignment/>
    </xf>
    <xf numFmtId="3" fontId="8" fillId="3" borderId="85" xfId="0" applyNumberFormat="1" applyFont="1" applyFill="1" applyBorder="1" applyAlignment="1" applyProtection="1">
      <alignment vertical="center"/>
      <protection hidden="1"/>
    </xf>
    <xf numFmtId="0" fontId="10" fillId="3" borderId="29" xfId="0" applyFont="1" applyFill="1" applyBorder="1" applyAlignment="1" applyProtection="1">
      <alignment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70" xfId="0" applyFont="1" applyBorder="1" applyAlignment="1" applyProtection="1">
      <alignment/>
      <protection locked="0"/>
    </xf>
    <xf numFmtId="3" fontId="10" fillId="0" borderId="66" xfId="0" applyNumberFormat="1" applyFont="1" applyBorder="1" applyAlignment="1" applyProtection="1">
      <alignment/>
      <protection locked="0"/>
    </xf>
    <xf numFmtId="0" fontId="10" fillId="0" borderId="59" xfId="0" applyFont="1" applyBorder="1" applyAlignment="1" applyProtection="1">
      <alignment/>
      <protection locked="0"/>
    </xf>
    <xf numFmtId="3" fontId="10" fillId="0" borderId="64" xfId="0" applyNumberFormat="1" applyFont="1" applyBorder="1" applyAlignment="1" applyProtection="1">
      <alignment/>
      <protection locked="0"/>
    </xf>
    <xf numFmtId="3" fontId="10" fillId="0" borderId="34" xfId="0" applyNumberFormat="1" applyFont="1" applyBorder="1" applyAlignment="1" applyProtection="1">
      <alignment/>
      <protection locked="0"/>
    </xf>
    <xf numFmtId="3" fontId="10" fillId="0" borderId="86" xfId="0" applyNumberFormat="1" applyFont="1" applyBorder="1" applyAlignment="1" applyProtection="1">
      <alignment wrapText="1"/>
      <protection locked="0"/>
    </xf>
    <xf numFmtId="3" fontId="10" fillId="0" borderId="83" xfId="0" applyNumberFormat="1" applyFont="1" applyBorder="1" applyAlignment="1" applyProtection="1">
      <alignment/>
      <protection locked="0"/>
    </xf>
    <xf numFmtId="3" fontId="10" fillId="0" borderId="86" xfId="0" applyNumberFormat="1" applyFont="1" applyBorder="1" applyAlignment="1" applyProtection="1">
      <alignment/>
      <protection locked="0"/>
    </xf>
    <xf numFmtId="175" fontId="10" fillId="0" borderId="84" xfId="15" applyNumberFormat="1" applyFont="1" applyBorder="1" applyAlignment="1">
      <alignment horizontal="right" vertical="center"/>
    </xf>
    <xf numFmtId="175" fontId="10" fillId="0" borderId="15" xfId="15" applyNumberFormat="1" applyFont="1" applyBorder="1" applyAlignment="1">
      <alignment horizontal="right" vertical="center"/>
    </xf>
    <xf numFmtId="175" fontId="10" fillId="0" borderId="12" xfId="15" applyNumberFormat="1" applyFont="1" applyBorder="1" applyAlignment="1">
      <alignment vertical="center"/>
    </xf>
    <xf numFmtId="175" fontId="10" fillId="0" borderId="83" xfId="15" applyNumberFormat="1" applyFont="1" applyBorder="1" applyAlignment="1">
      <alignment vertical="center"/>
    </xf>
    <xf numFmtId="43" fontId="0" fillId="0" borderId="12" xfId="15" applyBorder="1" applyAlignment="1">
      <alignment vertical="center"/>
    </xf>
    <xf numFmtId="3" fontId="10" fillId="0" borderId="85" xfId="0" applyNumberFormat="1" applyFont="1" applyBorder="1" applyAlignment="1" applyProtection="1">
      <alignment wrapText="1"/>
      <protection locked="0"/>
    </xf>
    <xf numFmtId="173" fontId="8" fillId="5" borderId="54" xfId="0" applyNumberFormat="1" applyFont="1" applyFill="1" applyBorder="1" applyAlignment="1" applyProtection="1">
      <alignment horizontal="center" vertical="center"/>
      <protection hidden="1"/>
    </xf>
    <xf numFmtId="3" fontId="10" fillId="0" borderId="87" xfId="0" applyNumberFormat="1" applyFont="1" applyBorder="1" applyAlignment="1" applyProtection="1">
      <alignment/>
      <protection locked="0"/>
    </xf>
    <xf numFmtId="3" fontId="10" fillId="0" borderId="88" xfId="0" applyNumberFormat="1" applyFont="1" applyBorder="1" applyAlignment="1" applyProtection="1">
      <alignment/>
      <protection locked="0"/>
    </xf>
    <xf numFmtId="0" fontId="0" fillId="0" borderId="84" xfId="0" applyBorder="1" applyAlignment="1">
      <alignment/>
    </xf>
    <xf numFmtId="49" fontId="8" fillId="3" borderId="15" xfId="0" applyNumberFormat="1" applyFont="1" applyFill="1" applyBorder="1" applyAlignment="1" applyProtection="1">
      <alignment horizontal="center" vertical="center"/>
      <protection locked="0"/>
    </xf>
    <xf numFmtId="49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3" fontId="10" fillId="6" borderId="56" xfId="0" applyNumberFormat="1" applyFont="1" applyFill="1" applyBorder="1" applyAlignment="1" applyProtection="1">
      <alignment/>
      <protection hidden="1"/>
    </xf>
    <xf numFmtId="3" fontId="10" fillId="6" borderId="12" xfId="0" applyNumberFormat="1" applyFont="1" applyFill="1" applyBorder="1" applyAlignment="1" applyProtection="1">
      <alignment/>
      <protection hidden="1"/>
    </xf>
    <xf numFmtId="3" fontId="10" fillId="6" borderId="57" xfId="0" applyNumberFormat="1" applyFont="1" applyFill="1" applyBorder="1" applyAlignment="1" applyProtection="1">
      <alignment/>
      <protection hidden="1"/>
    </xf>
    <xf numFmtId="0" fontId="10" fillId="0" borderId="12" xfId="0" applyFont="1" applyBorder="1" applyAlignment="1">
      <alignment/>
    </xf>
    <xf numFmtId="175" fontId="10" fillId="6" borderId="84" xfId="15" applyNumberFormat="1" applyFont="1" applyFill="1" applyBorder="1" applyAlignment="1">
      <alignment horizontal="left" vertical="center" shrinkToFit="1"/>
    </xf>
    <xf numFmtId="175" fontId="10" fillId="6" borderId="15" xfId="15" applyNumberFormat="1" applyFont="1" applyFill="1" applyBorder="1" applyAlignment="1">
      <alignment horizontal="left" vertical="center" shrinkToFit="1"/>
    </xf>
    <xf numFmtId="175" fontId="0" fillId="6" borderId="29" xfId="15" applyNumberFormat="1" applyFont="1" applyFill="1" applyBorder="1" applyAlignment="1">
      <alignment horizontal="left" vertical="center" shrinkToFit="1"/>
    </xf>
    <xf numFmtId="175" fontId="10" fillId="6" borderId="12" xfId="15" applyNumberFormat="1" applyFont="1" applyFill="1" applyBorder="1" applyAlignment="1">
      <alignment horizontal="left" vertical="center" shrinkToFit="1"/>
    </xf>
    <xf numFmtId="0" fontId="10" fillId="6" borderId="56" xfId="0" applyFont="1" applyFill="1" applyBorder="1" applyAlignment="1">
      <alignment/>
    </xf>
    <xf numFmtId="0" fontId="10" fillId="0" borderId="43" xfId="0" applyFont="1" applyBorder="1" applyAlignment="1" applyProtection="1">
      <alignment/>
      <protection locked="0"/>
    </xf>
    <xf numFmtId="3" fontId="10" fillId="6" borderId="54" xfId="0" applyNumberFormat="1" applyFont="1" applyFill="1" applyBorder="1" applyAlignment="1" applyProtection="1">
      <alignment/>
      <protection locked="0"/>
    </xf>
    <xf numFmtId="3" fontId="10" fillId="6" borderId="11" xfId="0" applyNumberFormat="1" applyFont="1" applyFill="1" applyBorder="1" applyAlignment="1" applyProtection="1">
      <alignment/>
      <protection locked="0"/>
    </xf>
    <xf numFmtId="3" fontId="10" fillId="6" borderId="55" xfId="0" applyNumberFormat="1" applyFont="1" applyFill="1" applyBorder="1" applyAlignment="1" applyProtection="1">
      <alignment/>
      <protection locked="0"/>
    </xf>
    <xf numFmtId="3" fontId="10" fillId="6" borderId="85" xfId="0" applyNumberFormat="1" applyFont="1" applyFill="1" applyBorder="1" applyAlignment="1" applyProtection="1">
      <alignment wrapText="1"/>
      <protection locked="0"/>
    </xf>
    <xf numFmtId="173" fontId="8" fillId="6" borderId="54" xfId="0" applyNumberFormat="1" applyFont="1" applyFill="1" applyBorder="1" applyAlignment="1" applyProtection="1">
      <alignment horizontal="center" vertical="center"/>
      <protection hidden="1"/>
    </xf>
    <xf numFmtId="3" fontId="10" fillId="6" borderId="56" xfId="0" applyNumberFormat="1" applyFont="1" applyFill="1" applyBorder="1" applyAlignment="1" applyProtection="1">
      <alignment/>
      <protection locked="0"/>
    </xf>
    <xf numFmtId="3" fontId="10" fillId="6" borderId="12" xfId="0" applyNumberFormat="1" applyFont="1" applyFill="1" applyBorder="1" applyAlignment="1" applyProtection="1">
      <alignment/>
      <protection locked="0"/>
    </xf>
    <xf numFmtId="3" fontId="10" fillId="6" borderId="57" xfId="0" applyNumberFormat="1" applyFont="1" applyFill="1" applyBorder="1" applyAlignment="1" applyProtection="1">
      <alignment/>
      <protection locked="0"/>
    </xf>
    <xf numFmtId="3" fontId="10" fillId="6" borderId="83" xfId="0" applyNumberFormat="1" applyFont="1" applyFill="1" applyBorder="1" applyAlignment="1" applyProtection="1">
      <alignment wrapText="1"/>
      <protection locked="0"/>
    </xf>
    <xf numFmtId="0" fontId="8" fillId="3" borderId="29" xfId="0" applyFont="1" applyFill="1" applyBorder="1" applyAlignment="1" applyProtection="1">
      <alignment wrapText="1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3" fontId="10" fillId="0" borderId="80" xfId="0" applyNumberFormat="1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 wrapText="1"/>
      <protection locked="0"/>
    </xf>
    <xf numFmtId="3" fontId="10" fillId="0" borderId="47" xfId="0" applyNumberFormat="1" applyFont="1" applyBorder="1" applyAlignment="1" applyProtection="1">
      <alignment/>
      <protection locked="0"/>
    </xf>
    <xf numFmtId="3" fontId="10" fillId="0" borderId="28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wrapText="1"/>
      <protection locked="0"/>
    </xf>
    <xf numFmtId="173" fontId="8" fillId="5" borderId="47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3" fontId="10" fillId="0" borderId="12" xfId="0" applyNumberFormat="1" applyFont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3" fontId="8" fillId="3" borderId="54" xfId="0" applyNumberFormat="1" applyFont="1" applyFill="1" applyBorder="1" applyAlignment="1" applyProtection="1">
      <alignment vertical="center" wrapText="1"/>
      <protection hidden="1"/>
    </xf>
    <xf numFmtId="3" fontId="8" fillId="3" borderId="55" xfId="0" applyNumberFormat="1" applyFont="1" applyFill="1" applyBorder="1" applyAlignment="1" applyProtection="1">
      <alignment vertical="center" wrapText="1"/>
      <protection hidden="1"/>
    </xf>
    <xf numFmtId="3" fontId="10" fillId="4" borderId="56" xfId="0" applyNumberFormat="1" applyFont="1" applyFill="1" applyBorder="1" applyAlignment="1" applyProtection="1">
      <alignment/>
      <protection locked="0"/>
    </xf>
    <xf numFmtId="3" fontId="10" fillId="4" borderId="57" xfId="0" applyNumberFormat="1" applyFont="1" applyFill="1" applyBorder="1" applyAlignment="1" applyProtection="1">
      <alignment/>
      <protection locked="0"/>
    </xf>
    <xf numFmtId="3" fontId="10" fillId="0" borderId="60" xfId="0" applyNumberFormat="1" applyFont="1" applyBorder="1" applyAlignment="1" applyProtection="1">
      <alignment/>
      <protection locked="0"/>
    </xf>
    <xf numFmtId="3" fontId="10" fillId="0" borderId="28" xfId="0" applyNumberFormat="1" applyFont="1" applyBorder="1" applyAlignment="1" applyProtection="1">
      <alignment wrapText="1"/>
      <protection locked="0"/>
    </xf>
    <xf numFmtId="0" fontId="10" fillId="0" borderId="62" xfId="0" applyFont="1" applyBorder="1" applyAlignment="1" applyProtection="1">
      <alignment/>
      <protection locked="0"/>
    </xf>
    <xf numFmtId="3" fontId="10" fillId="0" borderId="63" xfId="0" applyNumberFormat="1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/>
      <protection locked="0"/>
    </xf>
    <xf numFmtId="3" fontId="10" fillId="4" borderId="54" xfId="0" applyNumberFormat="1" applyFont="1" applyFill="1" applyBorder="1" applyAlignment="1" applyProtection="1">
      <alignment/>
      <protection hidden="1"/>
    </xf>
    <xf numFmtId="3" fontId="10" fillId="4" borderId="55" xfId="0" applyNumberFormat="1" applyFont="1" applyFill="1" applyBorder="1" applyAlignment="1" applyProtection="1">
      <alignment/>
      <protection hidden="1"/>
    </xf>
    <xf numFmtId="0" fontId="10" fillId="0" borderId="53" xfId="0" applyFont="1" applyBorder="1" applyAlignment="1" applyProtection="1">
      <alignment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3" fontId="8" fillId="3" borderId="56" xfId="0" applyNumberFormat="1" applyFont="1" applyFill="1" applyBorder="1" applyAlignment="1" applyProtection="1">
      <alignment vertical="center" wrapText="1"/>
      <protection hidden="1"/>
    </xf>
    <xf numFmtId="3" fontId="8" fillId="3" borderId="57" xfId="0" applyNumberFormat="1" applyFont="1" applyFill="1" applyBorder="1" applyAlignment="1" applyProtection="1">
      <alignment vertical="center" wrapText="1"/>
      <protection hidden="1"/>
    </xf>
    <xf numFmtId="3" fontId="10" fillId="0" borderId="67" xfId="0" applyNumberFormat="1" applyFont="1" applyBorder="1" applyAlignment="1" applyProtection="1">
      <alignment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8" fillId="3" borderId="29" xfId="0" applyFont="1" applyFill="1" applyBorder="1" applyAlignment="1" applyProtection="1">
      <alignment/>
      <protection locked="0"/>
    </xf>
    <xf numFmtId="3" fontId="10" fillId="5" borderId="56" xfId="0" applyNumberFormat="1" applyFont="1" applyFill="1" applyBorder="1" applyAlignment="1" applyProtection="1">
      <alignment/>
      <protection hidden="1"/>
    </xf>
    <xf numFmtId="0" fontId="8" fillId="2" borderId="49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3" fontId="10" fillId="0" borderId="89" xfId="0" applyNumberFormat="1" applyFont="1" applyBorder="1" applyAlignment="1" applyProtection="1">
      <alignment/>
      <protection locked="0"/>
    </xf>
    <xf numFmtId="3" fontId="10" fillId="0" borderId="58" xfId="0" applyNumberFormat="1" applyFont="1" applyBorder="1" applyAlignment="1" applyProtection="1">
      <alignment/>
      <protection locked="0"/>
    </xf>
    <xf numFmtId="3" fontId="10" fillId="0" borderId="30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 applyProtection="1">
      <alignment horizontal="center" wrapText="1"/>
      <protection locked="0"/>
    </xf>
    <xf numFmtId="49" fontId="10" fillId="0" borderId="29" xfId="0" applyNumberFormat="1" applyFont="1" applyBorder="1" applyAlignment="1" applyProtection="1">
      <alignment wrapText="1"/>
      <protection locked="0"/>
    </xf>
    <xf numFmtId="0" fontId="8" fillId="3" borderId="29" xfId="0" applyFont="1" applyFill="1" applyBorder="1" applyAlignment="1" applyProtection="1">
      <alignment horizontal="left" vertical="center" wrapText="1"/>
      <protection locked="0"/>
    </xf>
    <xf numFmtId="0" fontId="0" fillId="0" borderId="83" xfId="0" applyBorder="1" applyAlignment="1">
      <alignment/>
    </xf>
    <xf numFmtId="3" fontId="10" fillId="0" borderId="84" xfId="0" applyNumberFormat="1" applyFont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 horizontal="center"/>
      <protection locked="0"/>
    </xf>
    <xf numFmtId="3" fontId="10" fillId="0" borderId="85" xfId="0" applyNumberFormat="1" applyFont="1" applyBorder="1" applyAlignment="1" applyProtection="1">
      <alignment/>
      <protection locked="0"/>
    </xf>
    <xf numFmtId="3" fontId="10" fillId="0" borderId="90" xfId="0" applyNumberFormat="1" applyFont="1" applyBorder="1" applyAlignment="1" applyProtection="1">
      <alignment/>
      <protection locked="0"/>
    </xf>
    <xf numFmtId="3" fontId="10" fillId="0" borderId="8" xfId="0" applyNumberFormat="1" applyFont="1" applyBorder="1" applyAlignment="1" applyProtection="1">
      <alignment/>
      <protection locked="0"/>
    </xf>
    <xf numFmtId="3" fontId="10" fillId="0" borderId="51" xfId="0" applyNumberFormat="1" applyFont="1" applyBorder="1" applyAlignment="1" applyProtection="1">
      <alignment/>
      <protection locked="0"/>
    </xf>
    <xf numFmtId="3" fontId="8" fillId="3" borderId="56" xfId="0" applyNumberFormat="1" applyFont="1" applyFill="1" applyBorder="1" applyAlignment="1" applyProtection="1">
      <alignment vertical="center"/>
      <protection locked="0"/>
    </xf>
    <xf numFmtId="3" fontId="8" fillId="3" borderId="57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173" fontId="8" fillId="5" borderId="51" xfId="0" applyNumberFormat="1" applyFont="1" applyFill="1" applyBorder="1" applyAlignment="1" applyProtection="1">
      <alignment horizontal="center" vertical="center"/>
      <protection hidden="1"/>
    </xf>
    <xf numFmtId="3" fontId="10" fillId="0" borderId="12" xfId="0" applyNumberFormat="1" applyFont="1" applyBorder="1" applyAlignment="1" applyProtection="1">
      <alignment/>
      <protection locked="0"/>
    </xf>
    <xf numFmtId="0" fontId="2" fillId="5" borderId="0" xfId="0" applyFont="1" applyFill="1" applyBorder="1" applyAlignment="1">
      <alignment/>
    </xf>
    <xf numFmtId="0" fontId="10" fillId="0" borderId="73" xfId="0" applyFont="1" applyBorder="1" applyAlignment="1" applyProtection="1">
      <alignment/>
      <protection locked="0"/>
    </xf>
    <xf numFmtId="3" fontId="10" fillId="0" borderId="91" xfId="0" applyNumberFormat="1" applyFont="1" applyBorder="1" applyAlignment="1" applyProtection="1">
      <alignment wrapText="1"/>
      <protection locked="0"/>
    </xf>
    <xf numFmtId="3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10" fillId="0" borderId="27" xfId="0" applyFont="1" applyBorder="1" applyAlignment="1" applyProtection="1">
      <alignment horizontal="center" wrapText="1"/>
      <protection locked="0"/>
    </xf>
    <xf numFmtId="3" fontId="10" fillId="4" borderId="56" xfId="0" applyNumberFormat="1" applyFont="1" applyFill="1" applyBorder="1" applyAlignment="1" applyProtection="1">
      <alignment wrapText="1"/>
      <protection hidden="1"/>
    </xf>
    <xf numFmtId="3" fontId="10" fillId="4" borderId="57" xfId="0" applyNumberFormat="1" applyFont="1" applyFill="1" applyBorder="1" applyAlignment="1" applyProtection="1">
      <alignment wrapText="1"/>
      <protection hidden="1"/>
    </xf>
    <xf numFmtId="3" fontId="10" fillId="7" borderId="56" xfId="0" applyNumberFormat="1" applyFont="1" applyFill="1" applyBorder="1" applyAlignment="1" applyProtection="1">
      <alignment wrapText="1"/>
      <protection hidden="1"/>
    </xf>
    <xf numFmtId="3" fontId="10" fillId="7" borderId="12" xfId="0" applyNumberFormat="1" applyFont="1" applyFill="1" applyBorder="1" applyAlignment="1" applyProtection="1">
      <alignment wrapText="1"/>
      <protection hidden="1"/>
    </xf>
    <xf numFmtId="3" fontId="10" fillId="7" borderId="57" xfId="0" applyNumberFormat="1" applyFont="1" applyFill="1" applyBorder="1" applyAlignment="1" applyProtection="1">
      <alignment wrapText="1"/>
      <protection hidden="1"/>
    </xf>
    <xf numFmtId="173" fontId="8" fillId="7" borderId="56" xfId="0" applyNumberFormat="1" applyFont="1" applyFill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Alignment="1" applyProtection="1">
      <alignment vertical="center" wrapText="1"/>
      <protection locked="0"/>
    </xf>
    <xf numFmtId="0" fontId="8" fillId="6" borderId="4" xfId="0" applyFont="1" applyFill="1" applyBorder="1" applyAlignment="1" applyProtection="1">
      <alignment vertical="center" wrapText="1"/>
      <protection locked="0"/>
    </xf>
    <xf numFmtId="3" fontId="8" fillId="6" borderId="48" xfId="0" applyNumberFormat="1" applyFont="1" applyFill="1" applyBorder="1" applyAlignment="1" applyProtection="1">
      <alignment vertical="center" wrapText="1"/>
      <protection hidden="1"/>
    </xf>
    <xf numFmtId="3" fontId="8" fillId="6" borderId="49" xfId="0" applyNumberFormat="1" applyFont="1" applyFill="1" applyBorder="1" applyAlignment="1" applyProtection="1">
      <alignment vertical="center" wrapText="1"/>
      <protection hidden="1"/>
    </xf>
    <xf numFmtId="173" fontId="8" fillId="6" borderId="48" xfId="0" applyNumberFormat="1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kt%20wydatki%202004%20cz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astogm"/>
      <sheetName val="Arkusz1"/>
      <sheetName val="Arkusz2"/>
      <sheetName val="Arkusz3"/>
      <sheetName val="Arkusz4"/>
      <sheetName val="Arkusz5"/>
      <sheetName val="Arkusz6"/>
      <sheetName val="Arkusz7"/>
      <sheetName val="Arkusz9"/>
      <sheetName val="Arkusz10"/>
      <sheetName val="Arkusz11"/>
      <sheetName val="Arkusz12"/>
      <sheetName val="Progno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CP820"/>
  <sheetViews>
    <sheetView tabSelected="1" zoomScale="75" zoomScaleNormal="75" workbookViewId="0" topLeftCell="A653">
      <selection activeCell="H661" sqref="H661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5" width="12.75390625" style="0" customWidth="1"/>
    <col min="6" max="7" width="11.875" style="0" customWidth="1"/>
    <col min="8" max="8" width="10.75390625" style="0" customWidth="1"/>
    <col min="9" max="9" width="11.375" style="0" customWidth="1"/>
    <col min="10" max="10" width="9.625" style="0" customWidth="1"/>
    <col min="11" max="11" width="10.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2"/>
      <c r="F2" s="2"/>
      <c r="G2" s="3"/>
      <c r="H2" s="3" t="s">
        <v>445</v>
      </c>
      <c r="I2" s="4"/>
      <c r="J2" s="4"/>
      <c r="K2" s="1"/>
    </row>
    <row r="3" spans="1:11" ht="12.75">
      <c r="A3" s="1"/>
      <c r="B3" s="1"/>
      <c r="C3" s="1"/>
      <c r="D3" s="1"/>
      <c r="E3" s="2"/>
      <c r="F3" s="2"/>
      <c r="G3" s="3"/>
      <c r="H3" s="3" t="s">
        <v>0</v>
      </c>
      <c r="I3" s="4"/>
      <c r="J3" s="4"/>
      <c r="K3" s="1"/>
    </row>
    <row r="4" spans="1:11" ht="12.75">
      <c r="A4" s="1"/>
      <c r="B4" s="1"/>
      <c r="C4" s="1"/>
      <c r="D4" s="1"/>
      <c r="E4" s="2"/>
      <c r="F4" s="2"/>
      <c r="G4" s="3"/>
      <c r="H4" s="3" t="s">
        <v>1</v>
      </c>
      <c r="I4" s="4"/>
      <c r="J4" s="4"/>
      <c r="K4" s="1"/>
    </row>
    <row r="5" spans="1:11" ht="12.75">
      <c r="A5" s="1"/>
      <c r="B5" s="1"/>
      <c r="C5" s="1"/>
      <c r="D5" s="1"/>
      <c r="E5" s="2"/>
      <c r="F5" s="2"/>
      <c r="G5" s="3"/>
      <c r="H5" s="3" t="s">
        <v>446</v>
      </c>
      <c r="I5" s="4"/>
      <c r="J5" s="4"/>
      <c r="K5" s="1"/>
    </row>
    <row r="6" spans="1:11" ht="12.75">
      <c r="A6" s="1"/>
      <c r="B6" s="1"/>
      <c r="C6" s="1"/>
      <c r="D6" s="1"/>
      <c r="E6" s="1"/>
      <c r="F6" s="1"/>
      <c r="G6" s="5"/>
      <c r="H6" s="5"/>
      <c r="I6" s="5"/>
      <c r="J6" s="5"/>
      <c r="K6" s="1"/>
    </row>
    <row r="7" spans="1:11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11" customFormat="1" ht="20.25">
      <c r="A8" s="6"/>
      <c r="B8" s="7"/>
      <c r="C8" s="8" t="s">
        <v>447</v>
      </c>
      <c r="D8" s="9"/>
      <c r="E8" s="9"/>
      <c r="F8" s="9"/>
      <c r="G8" s="10"/>
      <c r="H8" s="10"/>
      <c r="I8" s="6"/>
      <c r="J8" s="6"/>
      <c r="K8" s="6"/>
    </row>
    <row r="9" spans="1:11" ht="12.75">
      <c r="A9" s="1"/>
      <c r="B9" s="1"/>
      <c r="C9" s="1"/>
      <c r="D9" s="1"/>
      <c r="E9" s="12"/>
      <c r="F9" s="12"/>
      <c r="G9" s="12"/>
      <c r="H9" s="12"/>
      <c r="I9" s="12"/>
      <c r="J9" s="12"/>
      <c r="K9" s="12"/>
    </row>
    <row r="10" spans="1:11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59.25" customHeight="1" thickBot="1">
      <c r="A11" s="13"/>
      <c r="B11" s="14" t="s">
        <v>3</v>
      </c>
      <c r="C11" s="216" t="s">
        <v>4</v>
      </c>
      <c r="D11" s="217" t="s">
        <v>5</v>
      </c>
      <c r="E11" s="218" t="s">
        <v>448</v>
      </c>
      <c r="F11" s="17" t="s">
        <v>7</v>
      </c>
      <c r="G11" s="17" t="s">
        <v>8</v>
      </c>
      <c r="H11" s="17" t="s">
        <v>449</v>
      </c>
      <c r="I11" s="219" t="s">
        <v>450</v>
      </c>
      <c r="J11" s="17" t="s">
        <v>451</v>
      </c>
      <c r="K11" s="218" t="s">
        <v>11</v>
      </c>
    </row>
    <row r="12" spans="1:11" ht="14.25" customHeight="1" thickBot="1">
      <c r="A12" s="18"/>
      <c r="B12" s="19">
        <v>2</v>
      </c>
      <c r="C12" s="220">
        <v>3</v>
      </c>
      <c r="D12" s="221">
        <v>4</v>
      </c>
      <c r="E12" s="222">
        <v>5</v>
      </c>
      <c r="F12" s="22">
        <v>6</v>
      </c>
      <c r="G12" s="22">
        <v>7</v>
      </c>
      <c r="H12" s="22">
        <v>8</v>
      </c>
      <c r="I12" s="223">
        <v>9</v>
      </c>
      <c r="J12" s="22">
        <v>10</v>
      </c>
      <c r="K12" s="222">
        <v>11</v>
      </c>
    </row>
    <row r="13" spans="1:11" ht="24" customHeight="1" thickBot="1">
      <c r="A13" s="224" t="s">
        <v>12</v>
      </c>
      <c r="B13" s="225"/>
      <c r="C13" s="226" t="s">
        <v>13</v>
      </c>
      <c r="D13" s="227"/>
      <c r="E13" s="228">
        <f aca="true" t="shared" si="0" ref="E13:J13">IF(SUM(E14,E30)&gt;0,SUM(E14,E30),"")</f>
        <v>304276</v>
      </c>
      <c r="F13" s="203">
        <f t="shared" si="0"/>
        <v>1054</v>
      </c>
      <c r="G13" s="203">
        <f t="shared" si="0"/>
        <v>1054</v>
      </c>
      <c r="H13" s="203">
        <f t="shared" si="0"/>
        <v>1054</v>
      </c>
      <c r="I13" s="229">
        <f t="shared" si="0"/>
      </c>
      <c r="J13" s="203">
        <f t="shared" si="0"/>
      </c>
      <c r="K13" s="230">
        <f aca="true" t="shared" si="1" ref="K13:K79">IF(AND(G13&lt;&gt;"",E13&lt;&gt;""),G13/E13,"")</f>
        <v>0.0034639603517858785</v>
      </c>
    </row>
    <row r="14" spans="1:11" ht="24" customHeight="1">
      <c r="A14" s="231"/>
      <c r="B14" s="232" t="s">
        <v>320</v>
      </c>
      <c r="C14" s="233" t="s">
        <v>321</v>
      </c>
      <c r="D14" s="234"/>
      <c r="E14" s="235">
        <f aca="true" t="shared" si="2" ref="E14:J14">IF(SUM(E15:E29)&gt;0,SUM(E15:E29),"")</f>
        <v>302872</v>
      </c>
      <c r="F14" s="81">
        <f t="shared" si="2"/>
      </c>
      <c r="G14" s="81">
        <f t="shared" si="2"/>
      </c>
      <c r="H14" s="81">
        <f t="shared" si="2"/>
      </c>
      <c r="I14" s="236">
        <f t="shared" si="2"/>
      </c>
      <c r="J14" s="81">
        <f t="shared" si="2"/>
      </c>
      <c r="K14" s="237">
        <f t="shared" si="1"/>
      </c>
    </row>
    <row r="15" spans="1:11" ht="17.25" customHeight="1">
      <c r="A15" s="231"/>
      <c r="B15" s="238"/>
      <c r="C15" s="72" t="s">
        <v>102</v>
      </c>
      <c r="D15" s="239">
        <v>3020</v>
      </c>
      <c r="E15" s="240">
        <v>325</v>
      </c>
      <c r="F15" s="241"/>
      <c r="G15" s="241"/>
      <c r="H15" s="241"/>
      <c r="I15" s="242"/>
      <c r="J15" s="241"/>
      <c r="K15" s="243">
        <f t="shared" si="1"/>
      </c>
    </row>
    <row r="16" spans="1:11" ht="18.75" customHeight="1">
      <c r="A16" s="231"/>
      <c r="B16" s="238"/>
      <c r="C16" s="72" t="s">
        <v>103</v>
      </c>
      <c r="D16" s="239">
        <v>4010</v>
      </c>
      <c r="E16" s="240">
        <v>30034</v>
      </c>
      <c r="F16" s="241"/>
      <c r="G16" s="241"/>
      <c r="H16" s="241"/>
      <c r="I16" s="242"/>
      <c r="J16" s="241"/>
      <c r="K16" s="243">
        <f t="shared" si="1"/>
      </c>
    </row>
    <row r="17" spans="1:11" ht="18.75" customHeight="1">
      <c r="A17" s="231"/>
      <c r="B17" s="238"/>
      <c r="C17" s="244" t="s">
        <v>322</v>
      </c>
      <c r="D17" s="239">
        <v>4020</v>
      </c>
      <c r="E17" s="240">
        <v>139396</v>
      </c>
      <c r="F17" s="241"/>
      <c r="G17" s="241"/>
      <c r="H17" s="241"/>
      <c r="I17" s="242"/>
      <c r="J17" s="241"/>
      <c r="K17" s="243">
        <f t="shared" si="1"/>
      </c>
    </row>
    <row r="18" spans="1:11" ht="17.25" customHeight="1">
      <c r="A18" s="231"/>
      <c r="B18" s="238"/>
      <c r="C18" s="72" t="s">
        <v>176</v>
      </c>
      <c r="D18" s="239">
        <v>4040</v>
      </c>
      <c r="E18" s="240">
        <v>42072</v>
      </c>
      <c r="F18" s="241"/>
      <c r="G18" s="241"/>
      <c r="H18" s="241"/>
      <c r="I18" s="242"/>
      <c r="J18" s="241"/>
      <c r="K18" s="243">
        <f t="shared" si="1"/>
      </c>
    </row>
    <row r="19" spans="1:11" ht="20.25" customHeight="1">
      <c r="A19" s="231"/>
      <c r="B19" s="238"/>
      <c r="C19" s="72" t="s">
        <v>98</v>
      </c>
      <c r="D19" s="239">
        <v>4110</v>
      </c>
      <c r="E19" s="240">
        <v>35725</v>
      </c>
      <c r="F19" s="241"/>
      <c r="G19" s="241"/>
      <c r="H19" s="241"/>
      <c r="I19" s="242"/>
      <c r="J19" s="241"/>
      <c r="K19" s="243">
        <f t="shared" si="1"/>
      </c>
    </row>
    <row r="20" spans="1:11" ht="18" customHeight="1">
      <c r="A20" s="231"/>
      <c r="B20" s="238"/>
      <c r="C20" s="72" t="s">
        <v>323</v>
      </c>
      <c r="D20" s="239">
        <v>4120</v>
      </c>
      <c r="E20" s="240">
        <v>5080</v>
      </c>
      <c r="F20" s="241"/>
      <c r="G20" s="241"/>
      <c r="H20" s="241"/>
      <c r="I20" s="242"/>
      <c r="J20" s="241"/>
      <c r="K20" s="243">
        <f t="shared" si="1"/>
      </c>
    </row>
    <row r="21" spans="1:11" ht="20.25" customHeight="1">
      <c r="A21" s="231"/>
      <c r="B21" s="238"/>
      <c r="C21" s="72" t="s">
        <v>87</v>
      </c>
      <c r="D21" s="239">
        <v>4210</v>
      </c>
      <c r="E21" s="240">
        <v>18501</v>
      </c>
      <c r="F21" s="241"/>
      <c r="G21" s="241"/>
      <c r="H21" s="241"/>
      <c r="I21" s="242"/>
      <c r="J21" s="241"/>
      <c r="K21" s="243">
        <f t="shared" si="1"/>
      </c>
    </row>
    <row r="22" spans="1:11" ht="17.25" customHeight="1">
      <c r="A22" s="231"/>
      <c r="B22" s="238"/>
      <c r="C22" s="245" t="s">
        <v>113</v>
      </c>
      <c r="D22" s="239">
        <v>4260</v>
      </c>
      <c r="E22" s="240">
        <v>1775</v>
      </c>
      <c r="F22" s="241"/>
      <c r="G22" s="241"/>
      <c r="H22" s="241"/>
      <c r="I22" s="242"/>
      <c r="J22" s="241"/>
      <c r="K22" s="243">
        <f t="shared" si="1"/>
      </c>
    </row>
    <row r="23" spans="1:11" ht="20.25" customHeight="1">
      <c r="A23" s="231"/>
      <c r="B23" s="238"/>
      <c r="C23" s="245" t="s">
        <v>117</v>
      </c>
      <c r="D23" s="239">
        <v>4270</v>
      </c>
      <c r="E23" s="240">
        <v>608</v>
      </c>
      <c r="F23" s="241"/>
      <c r="G23" s="241"/>
      <c r="H23" s="241"/>
      <c r="I23" s="242"/>
      <c r="J23" s="241"/>
      <c r="K23" s="243">
        <f t="shared" si="1"/>
      </c>
    </row>
    <row r="24" spans="1:11" ht="15.75" customHeight="1">
      <c r="A24" s="231"/>
      <c r="B24" s="238"/>
      <c r="C24" s="245" t="s">
        <v>21</v>
      </c>
      <c r="D24" s="239">
        <v>4300</v>
      </c>
      <c r="E24" s="240">
        <v>11317</v>
      </c>
      <c r="F24" s="241"/>
      <c r="G24" s="241"/>
      <c r="H24" s="241"/>
      <c r="I24" s="242"/>
      <c r="J24" s="241"/>
      <c r="K24" s="243">
        <f t="shared" si="1"/>
      </c>
    </row>
    <row r="25" spans="1:11" ht="18" customHeight="1">
      <c r="A25" s="231"/>
      <c r="B25" s="238"/>
      <c r="C25" s="246" t="s">
        <v>106</v>
      </c>
      <c r="D25" s="239">
        <v>4410</v>
      </c>
      <c r="E25" s="240">
        <v>5051</v>
      </c>
      <c r="F25" s="241"/>
      <c r="G25" s="241"/>
      <c r="H25" s="241"/>
      <c r="I25" s="242"/>
      <c r="J25" s="241"/>
      <c r="K25" s="243">
        <f t="shared" si="1"/>
      </c>
    </row>
    <row r="26" spans="1:11" ht="18.75" customHeight="1">
      <c r="A26" s="231"/>
      <c r="B26" s="238"/>
      <c r="C26" s="72" t="s">
        <v>107</v>
      </c>
      <c r="D26" s="239">
        <v>4440</v>
      </c>
      <c r="E26" s="240">
        <v>11000</v>
      </c>
      <c r="F26" s="241"/>
      <c r="G26" s="241"/>
      <c r="H26" s="241"/>
      <c r="I26" s="242"/>
      <c r="J26" s="241"/>
      <c r="K26" s="243">
        <f t="shared" si="1"/>
      </c>
    </row>
    <row r="27" spans="1:11" ht="20.25" customHeight="1">
      <c r="A27" s="231"/>
      <c r="B27" s="238"/>
      <c r="C27" s="245" t="s">
        <v>324</v>
      </c>
      <c r="D27" s="239">
        <v>4480</v>
      </c>
      <c r="E27" s="240">
        <v>1279</v>
      </c>
      <c r="F27" s="241"/>
      <c r="G27" s="241"/>
      <c r="H27" s="241"/>
      <c r="I27" s="242"/>
      <c r="J27" s="241"/>
      <c r="K27" s="243">
        <f t="shared" si="1"/>
      </c>
    </row>
    <row r="28" spans="1:11" ht="24" customHeight="1">
      <c r="A28" s="231"/>
      <c r="B28" s="238"/>
      <c r="C28" s="245" t="s">
        <v>325</v>
      </c>
      <c r="D28" s="239">
        <v>4500</v>
      </c>
      <c r="E28" s="240">
        <v>593</v>
      </c>
      <c r="F28" s="241"/>
      <c r="G28" s="241"/>
      <c r="H28" s="241"/>
      <c r="I28" s="242"/>
      <c r="J28" s="241"/>
      <c r="K28" s="243">
        <f t="shared" si="1"/>
      </c>
    </row>
    <row r="29" spans="1:11" ht="20.25" customHeight="1">
      <c r="A29" s="231"/>
      <c r="B29" s="238"/>
      <c r="C29" s="245" t="s">
        <v>326</v>
      </c>
      <c r="D29" s="239">
        <v>4510</v>
      </c>
      <c r="E29" s="240">
        <v>116</v>
      </c>
      <c r="F29" s="241"/>
      <c r="G29" s="241"/>
      <c r="H29" s="241"/>
      <c r="I29" s="242"/>
      <c r="J29" s="241"/>
      <c r="K29" s="243">
        <f t="shared" si="1"/>
      </c>
    </row>
    <row r="30" spans="1:11" ht="19.5" customHeight="1">
      <c r="A30" s="27"/>
      <c r="B30" s="28" t="s">
        <v>14</v>
      </c>
      <c r="C30" s="247" t="s">
        <v>15</v>
      </c>
      <c r="D30" s="248"/>
      <c r="E30" s="249">
        <f aca="true" t="shared" si="3" ref="E30:J30">IF(SUM(E31:E31)&gt;0,SUM(E31:E31),"")</f>
        <v>1404</v>
      </c>
      <c r="F30" s="31">
        <f t="shared" si="3"/>
        <v>1054</v>
      </c>
      <c r="G30" s="31">
        <f t="shared" si="3"/>
        <v>1054</v>
      </c>
      <c r="H30" s="31">
        <f t="shared" si="3"/>
        <v>1054</v>
      </c>
      <c r="I30" s="250">
        <f t="shared" si="3"/>
      </c>
      <c r="J30" s="31">
        <f t="shared" si="3"/>
      </c>
      <c r="K30" s="251">
        <f t="shared" si="1"/>
        <v>0.7507122507122507</v>
      </c>
    </row>
    <row r="31" spans="1:11" ht="27.75" customHeight="1" thickBot="1">
      <c r="A31" s="27"/>
      <c r="B31" s="32"/>
      <c r="C31" s="252" t="s">
        <v>16</v>
      </c>
      <c r="D31" s="253">
        <v>2850</v>
      </c>
      <c r="E31" s="254">
        <v>1404</v>
      </c>
      <c r="F31" s="34">
        <v>1054</v>
      </c>
      <c r="G31" s="34">
        <v>1054</v>
      </c>
      <c r="H31" s="34">
        <f>G31</f>
        <v>1054</v>
      </c>
      <c r="I31" s="255"/>
      <c r="J31" s="34"/>
      <c r="K31" s="256">
        <f t="shared" si="1"/>
        <v>0.7507122507122507</v>
      </c>
    </row>
    <row r="32" spans="1:11" ht="23.25" customHeight="1" thickBot="1">
      <c r="A32" s="224" t="s">
        <v>17</v>
      </c>
      <c r="B32" s="257"/>
      <c r="C32" s="226" t="s">
        <v>18</v>
      </c>
      <c r="D32" s="227"/>
      <c r="E32" s="228">
        <f aca="true" t="shared" si="4" ref="E32:J32">IF(SUM(E33)&gt;0,SUM(E33),"")</f>
        <v>650</v>
      </c>
      <c r="F32" s="203">
        <f t="shared" si="4"/>
        <v>1000</v>
      </c>
      <c r="G32" s="203">
        <f t="shared" si="4"/>
        <v>1000</v>
      </c>
      <c r="H32" s="203">
        <f t="shared" si="4"/>
        <v>1000</v>
      </c>
      <c r="I32" s="229">
        <f t="shared" si="4"/>
      </c>
      <c r="J32" s="203">
        <f t="shared" si="4"/>
      </c>
      <c r="K32" s="230">
        <f t="shared" si="1"/>
        <v>1.5384615384615385</v>
      </c>
    </row>
    <row r="33" spans="1:11" ht="18" customHeight="1">
      <c r="A33" s="39"/>
      <c r="B33" s="62" t="s">
        <v>19</v>
      </c>
      <c r="C33" s="233" t="s">
        <v>20</v>
      </c>
      <c r="D33" s="234"/>
      <c r="E33" s="235">
        <f aca="true" t="shared" si="5" ref="E33:J33">IF(SUM(E34:E35)&gt;0,SUM(E34:E35),"")</f>
        <v>650</v>
      </c>
      <c r="F33" s="81">
        <f t="shared" si="5"/>
        <v>1000</v>
      </c>
      <c r="G33" s="81">
        <f t="shared" si="5"/>
        <v>1000</v>
      </c>
      <c r="H33" s="81">
        <f t="shared" si="5"/>
        <v>1000</v>
      </c>
      <c r="I33" s="236">
        <f t="shared" si="5"/>
      </c>
      <c r="J33" s="81">
        <f t="shared" si="5"/>
      </c>
      <c r="K33" s="237">
        <f t="shared" si="1"/>
        <v>1.5384615384615385</v>
      </c>
    </row>
    <row r="34" spans="1:11" ht="12.75">
      <c r="A34" s="27"/>
      <c r="B34" s="32"/>
      <c r="C34" s="72" t="s">
        <v>21</v>
      </c>
      <c r="D34" s="258">
        <v>4300</v>
      </c>
      <c r="E34" s="259">
        <v>650</v>
      </c>
      <c r="F34" s="45">
        <v>1000</v>
      </c>
      <c r="G34" s="45">
        <v>1000</v>
      </c>
      <c r="H34" s="34">
        <f>G34</f>
        <v>1000</v>
      </c>
      <c r="I34" s="260"/>
      <c r="J34" s="45"/>
      <c r="K34" s="243">
        <f t="shared" si="1"/>
        <v>1.5384615384615385</v>
      </c>
    </row>
    <row r="35" spans="1:11" ht="13.5" thickBot="1">
      <c r="A35" s="27"/>
      <c r="B35" s="32"/>
      <c r="C35" s="72"/>
      <c r="D35" s="258"/>
      <c r="E35" s="259"/>
      <c r="F35" s="45"/>
      <c r="G35" s="45"/>
      <c r="H35" s="34"/>
      <c r="I35" s="260"/>
      <c r="J35" s="45"/>
      <c r="K35" s="256">
        <f t="shared" si="1"/>
      </c>
    </row>
    <row r="36" spans="1:11" ht="22.5" customHeight="1" thickBot="1">
      <c r="A36" s="261">
        <v>600</v>
      </c>
      <c r="B36" s="257"/>
      <c r="C36" s="226" t="s">
        <v>22</v>
      </c>
      <c r="D36" s="227"/>
      <c r="E36" s="228">
        <f aca="true" t="shared" si="6" ref="E36:J36">IF(SUM(E37,E45,E55,E64,E112)&gt;0,SUM(E37,E45,E55,E64,E112),"")</f>
        <v>10050002</v>
      </c>
      <c r="F36" s="203">
        <f t="shared" si="6"/>
        <v>14915808</v>
      </c>
      <c r="G36" s="203">
        <f t="shared" si="6"/>
        <v>12154008</v>
      </c>
      <c r="H36" s="203">
        <f t="shared" si="6"/>
        <v>9174008</v>
      </c>
      <c r="I36" s="229">
        <f t="shared" si="6"/>
        <v>2980000</v>
      </c>
      <c r="J36" s="203">
        <f t="shared" si="6"/>
      </c>
      <c r="K36" s="230">
        <f t="shared" si="1"/>
        <v>1.2093537891833255</v>
      </c>
    </row>
    <row r="37" spans="1:11" ht="18" customHeight="1">
      <c r="A37" s="39"/>
      <c r="B37" s="62">
        <v>60004</v>
      </c>
      <c r="C37" s="233" t="s">
        <v>23</v>
      </c>
      <c r="D37" s="234"/>
      <c r="E37" s="235">
        <f aca="true" t="shared" si="7" ref="E37:J37">IF(SUM(E38:E40)&gt;0,SUM(E38:E40),"")</f>
        <v>3243040</v>
      </c>
      <c r="F37" s="81">
        <f t="shared" si="7"/>
        <v>3080000</v>
      </c>
      <c r="G37" s="81">
        <f t="shared" si="7"/>
        <v>2980000</v>
      </c>
      <c r="H37" s="81">
        <f t="shared" si="7"/>
      </c>
      <c r="I37" s="236">
        <f t="shared" si="7"/>
        <v>2980000</v>
      </c>
      <c r="J37" s="81">
        <f t="shared" si="7"/>
      </c>
      <c r="K37" s="237">
        <f t="shared" si="1"/>
        <v>0.9188909171641423</v>
      </c>
    </row>
    <row r="38" spans="1:11" ht="18" customHeight="1">
      <c r="A38" s="27"/>
      <c r="B38" s="32"/>
      <c r="C38" s="72" t="s">
        <v>24</v>
      </c>
      <c r="D38" s="258">
        <v>2650</v>
      </c>
      <c r="E38" s="259">
        <v>2300000</v>
      </c>
      <c r="F38" s="45">
        <v>2500000</v>
      </c>
      <c r="G38" s="259">
        <v>2400000</v>
      </c>
      <c r="H38" s="45"/>
      <c r="I38" s="260">
        <f>G38</f>
        <v>2400000</v>
      </c>
      <c r="J38" s="45"/>
      <c r="K38" s="243">
        <f t="shared" si="1"/>
        <v>1.0434782608695652</v>
      </c>
    </row>
    <row r="39" spans="1:11" ht="18" customHeight="1">
      <c r="A39" s="27"/>
      <c r="B39" s="32"/>
      <c r="C39" s="72"/>
      <c r="D39" s="258"/>
      <c r="E39" s="259"/>
      <c r="F39" s="45"/>
      <c r="G39" s="259"/>
      <c r="H39" s="45"/>
      <c r="I39" s="260"/>
      <c r="J39" s="45"/>
      <c r="K39" s="243">
        <f t="shared" si="1"/>
      </c>
    </row>
    <row r="40" spans="1:11" ht="34.5" customHeight="1">
      <c r="A40" s="27"/>
      <c r="B40" s="32"/>
      <c r="C40" s="72" t="s">
        <v>25</v>
      </c>
      <c r="D40" s="262">
        <v>6210</v>
      </c>
      <c r="E40" s="263">
        <f>IF(SUM(E41:E44)&gt;0,SUM(E41:E44),"")</f>
        <v>943040</v>
      </c>
      <c r="F40" s="264">
        <f>IF(SUM(F41:F44)&gt;0,SUM(F41:F44),"")</f>
        <v>580000</v>
      </c>
      <c r="G40" s="263">
        <f>IF(SUM(G41:G44)&gt;0,SUM(G41:G44),"")</f>
        <v>580000</v>
      </c>
      <c r="H40" s="264">
        <f>IF(SUM(H41:H44)&gt;0,SUM(H41:H44),"")</f>
      </c>
      <c r="I40" s="265">
        <f>IF(SUM(I41:I44)&gt;0,SUM(I41:I44),"")</f>
        <v>580000</v>
      </c>
      <c r="J40" s="264">
        <f>IF(SUM(J41:J42)&gt;0,SUM(J41:J42),"")</f>
      </c>
      <c r="K40" s="266">
        <f t="shared" si="1"/>
        <v>0.6150322361723787</v>
      </c>
    </row>
    <row r="41" spans="1:11" ht="16.5" customHeight="1">
      <c r="A41" s="27"/>
      <c r="B41" s="32"/>
      <c r="C41" s="267" t="s">
        <v>26</v>
      </c>
      <c r="D41" s="268"/>
      <c r="E41" s="269">
        <v>943040</v>
      </c>
      <c r="F41" s="164">
        <v>450000</v>
      </c>
      <c r="G41" s="269">
        <v>450000</v>
      </c>
      <c r="H41" s="164"/>
      <c r="I41" s="270">
        <f>G41</f>
        <v>450000</v>
      </c>
      <c r="J41" s="164"/>
      <c r="K41" s="243">
        <f t="shared" si="1"/>
        <v>0.47718018323719036</v>
      </c>
    </row>
    <row r="42" spans="1:11" ht="18.75" customHeight="1">
      <c r="A42" s="27"/>
      <c r="B42" s="32"/>
      <c r="C42" s="271" t="s">
        <v>27</v>
      </c>
      <c r="D42" s="272"/>
      <c r="E42" s="273"/>
      <c r="F42" s="120">
        <v>50000</v>
      </c>
      <c r="G42" s="273">
        <v>50000</v>
      </c>
      <c r="H42" s="120"/>
      <c r="I42" s="270">
        <f>G42</f>
        <v>50000</v>
      </c>
      <c r="J42" s="120"/>
      <c r="K42" s="243">
        <f t="shared" si="1"/>
      </c>
    </row>
    <row r="43" spans="1:11" ht="18.75" customHeight="1">
      <c r="A43" s="27"/>
      <c r="B43" s="32"/>
      <c r="C43" s="274" t="s">
        <v>28</v>
      </c>
      <c r="D43" s="272"/>
      <c r="E43" s="275"/>
      <c r="F43" s="83">
        <v>50000</v>
      </c>
      <c r="G43" s="275">
        <v>50000</v>
      </c>
      <c r="H43" s="83"/>
      <c r="I43" s="276">
        <f>G43</f>
        <v>50000</v>
      </c>
      <c r="J43" s="83"/>
      <c r="K43" s="243">
        <f t="shared" si="1"/>
      </c>
    </row>
    <row r="44" spans="1:11" ht="15.75" customHeight="1">
      <c r="A44" s="27"/>
      <c r="B44" s="32"/>
      <c r="C44" s="72" t="s">
        <v>29</v>
      </c>
      <c r="D44" s="258"/>
      <c r="E44" s="259"/>
      <c r="F44" s="45">
        <v>30000</v>
      </c>
      <c r="G44" s="259">
        <v>30000</v>
      </c>
      <c r="H44" s="45"/>
      <c r="I44" s="260">
        <f>G44</f>
        <v>30000</v>
      </c>
      <c r="J44" s="45"/>
      <c r="K44" s="243">
        <f t="shared" si="1"/>
      </c>
    </row>
    <row r="45" spans="1:11" ht="18" customHeight="1">
      <c r="A45" s="61"/>
      <c r="B45" s="40">
        <v>60014</v>
      </c>
      <c r="C45" s="277" t="s">
        <v>327</v>
      </c>
      <c r="D45" s="278"/>
      <c r="E45" s="249">
        <f aca="true" t="shared" si="8" ref="E45:J45">IF(SUM(E46,E51:E54)&gt;0,SUM(E46,E51:E54),"")</f>
        <v>1480000</v>
      </c>
      <c r="F45" s="31">
        <f>IF(SUM(F46,F51:F54)&gt;0,SUM(F46,F51:F54),"")</f>
        <v>2107000</v>
      </c>
      <c r="G45" s="249">
        <f>IF(SUM(G46,G51:G54)&gt;0,SUM(G46,G51:G54),"")</f>
        <v>1857000</v>
      </c>
      <c r="H45" s="31">
        <f t="shared" si="8"/>
        <v>1857000</v>
      </c>
      <c r="I45" s="250">
        <f>IF(SUM(I46,I51:I54)&gt;0,SUM(I46,I51:I54),"")</f>
      </c>
      <c r="J45" s="31">
        <f t="shared" si="8"/>
      </c>
      <c r="K45" s="251">
        <f t="shared" si="1"/>
        <v>1.2547297297297297</v>
      </c>
    </row>
    <row r="46" spans="1:11" s="4" customFormat="1" ht="18" customHeight="1">
      <c r="A46" s="27"/>
      <c r="B46" s="32"/>
      <c r="C46" s="252" t="s">
        <v>328</v>
      </c>
      <c r="D46" s="279">
        <v>6052</v>
      </c>
      <c r="E46" s="280">
        <f aca="true" t="shared" si="9" ref="E46:J46">IF(SUM(E47:E50)&gt;0,SUM(E47:E50),"")</f>
        <v>1480000</v>
      </c>
      <c r="F46" s="55">
        <f t="shared" si="9"/>
        <v>850000</v>
      </c>
      <c r="G46" s="280">
        <f t="shared" si="9"/>
        <v>600000</v>
      </c>
      <c r="H46" s="55">
        <f t="shared" si="9"/>
        <v>600000</v>
      </c>
      <c r="I46" s="281">
        <f t="shared" si="9"/>
      </c>
      <c r="J46" s="55">
        <f t="shared" si="9"/>
      </c>
      <c r="K46" s="266">
        <f t="shared" si="1"/>
        <v>0.40540540540540543</v>
      </c>
    </row>
    <row r="47" spans="1:11" ht="12.75">
      <c r="A47" s="27"/>
      <c r="B47" s="32"/>
      <c r="C47" s="146" t="s">
        <v>329</v>
      </c>
      <c r="D47" s="282">
        <v>6052</v>
      </c>
      <c r="E47" s="269">
        <v>1480000</v>
      </c>
      <c r="F47" s="164"/>
      <c r="G47" s="269"/>
      <c r="H47" s="34"/>
      <c r="I47" s="270"/>
      <c r="J47" s="164"/>
      <c r="K47" s="243">
        <f t="shared" si="1"/>
      </c>
    </row>
    <row r="48" spans="1:11" ht="24">
      <c r="A48" s="27"/>
      <c r="B48" s="32"/>
      <c r="C48" s="72" t="s">
        <v>330</v>
      </c>
      <c r="D48" s="282"/>
      <c r="E48" s="283"/>
      <c r="F48" s="284"/>
      <c r="G48" s="104"/>
      <c r="H48" s="34"/>
      <c r="I48" s="104"/>
      <c r="J48" s="82"/>
      <c r="K48" s="243">
        <f t="shared" si="1"/>
      </c>
    </row>
    <row r="49" spans="1:11" ht="12.75">
      <c r="A49" s="27"/>
      <c r="B49" s="32"/>
      <c r="C49" s="72" t="s">
        <v>331</v>
      </c>
      <c r="D49" s="282">
        <v>6052</v>
      </c>
      <c r="E49" s="283"/>
      <c r="F49" s="285">
        <v>850000</v>
      </c>
      <c r="G49" s="283">
        <v>600000</v>
      </c>
      <c r="H49" s="34">
        <v>600000</v>
      </c>
      <c r="I49" s="270"/>
      <c r="J49" s="82"/>
      <c r="K49" s="243">
        <f t="shared" si="1"/>
      </c>
    </row>
    <row r="50" spans="1:11" ht="12.75">
      <c r="A50" s="135"/>
      <c r="B50" s="32"/>
      <c r="C50" s="146"/>
      <c r="D50" s="282"/>
      <c r="E50" s="286"/>
      <c r="F50" s="287"/>
      <c r="G50" s="286"/>
      <c r="H50" s="34"/>
      <c r="I50" s="270"/>
      <c r="J50" s="120"/>
      <c r="K50" s="243">
        <f t="shared" si="1"/>
      </c>
    </row>
    <row r="51" spans="1:11" ht="24">
      <c r="A51" s="27"/>
      <c r="B51" s="32"/>
      <c r="C51" s="72" t="s">
        <v>332</v>
      </c>
      <c r="D51" s="258">
        <v>6052</v>
      </c>
      <c r="E51" s="259"/>
      <c r="F51" s="285">
        <v>1257000</v>
      </c>
      <c r="G51" s="283">
        <v>1257000</v>
      </c>
      <c r="H51" s="34">
        <v>1257000</v>
      </c>
      <c r="I51" s="288"/>
      <c r="J51" s="120"/>
      <c r="K51" s="243">
        <f t="shared" si="1"/>
      </c>
    </row>
    <row r="52" spans="1:11" ht="12.75">
      <c r="A52" s="27"/>
      <c r="B52" s="32"/>
      <c r="C52" s="72"/>
      <c r="D52" s="282"/>
      <c r="E52" s="286"/>
      <c r="F52" s="287"/>
      <c r="G52" s="286"/>
      <c r="H52" s="34"/>
      <c r="I52" s="270"/>
      <c r="J52" s="120"/>
      <c r="K52" s="243">
        <f t="shared" si="1"/>
      </c>
    </row>
    <row r="53" spans="1:11" ht="12.75">
      <c r="A53" s="27"/>
      <c r="B53" s="32"/>
      <c r="C53" s="72"/>
      <c r="D53" s="258"/>
      <c r="E53" s="259"/>
      <c r="F53" s="45"/>
      <c r="G53" s="259"/>
      <c r="H53" s="45"/>
      <c r="I53" s="270"/>
      <c r="J53" s="45"/>
      <c r="K53" s="243">
        <f t="shared" si="1"/>
      </c>
    </row>
    <row r="54" spans="1:11" ht="12.75">
      <c r="A54" s="27"/>
      <c r="B54" s="59"/>
      <c r="C54" s="72"/>
      <c r="D54" s="258"/>
      <c r="E54" s="259"/>
      <c r="F54" s="45"/>
      <c r="G54" s="259"/>
      <c r="H54" s="45"/>
      <c r="I54" s="270"/>
      <c r="J54" s="45"/>
      <c r="K54" s="243">
        <f t="shared" si="1"/>
      </c>
    </row>
    <row r="55" spans="1:11" ht="18" customHeight="1">
      <c r="A55" s="61"/>
      <c r="B55" s="40">
        <v>60015</v>
      </c>
      <c r="C55" s="277" t="s">
        <v>333</v>
      </c>
      <c r="D55" s="278"/>
      <c r="E55" s="249">
        <f aca="true" t="shared" si="10" ref="E55:J55">IF(SUM(E56,E62:E63)&gt;0,SUM(E56,E62:E63),"")</f>
        <v>1577458</v>
      </c>
      <c r="F55" s="31">
        <f t="shared" si="10"/>
        <v>2609000</v>
      </c>
      <c r="G55" s="249">
        <f t="shared" si="10"/>
        <v>1654000</v>
      </c>
      <c r="H55" s="31">
        <f t="shared" si="10"/>
        <v>1654000</v>
      </c>
      <c r="I55" s="250">
        <f t="shared" si="10"/>
      </c>
      <c r="J55" s="31">
        <f t="shared" si="10"/>
      </c>
      <c r="K55" s="251">
        <f t="shared" si="1"/>
        <v>1.0485223695337689</v>
      </c>
    </row>
    <row r="56" spans="1:11" s="4" customFormat="1" ht="18" customHeight="1">
      <c r="A56" s="27"/>
      <c r="B56" s="32"/>
      <c r="C56" s="72" t="s">
        <v>244</v>
      </c>
      <c r="D56" s="289">
        <v>4300</v>
      </c>
      <c r="E56" s="280">
        <f aca="true" t="shared" si="11" ref="E56:J56">IF(SUM(E57:E61)&gt;0,SUM(E57:E61),"")</f>
        <v>1524458</v>
      </c>
      <c r="F56" s="55">
        <f t="shared" si="11"/>
        <v>2555000</v>
      </c>
      <c r="G56" s="280">
        <f t="shared" si="11"/>
        <v>1600000</v>
      </c>
      <c r="H56" s="55">
        <f t="shared" si="11"/>
        <v>1600000</v>
      </c>
      <c r="I56" s="281">
        <f t="shared" si="11"/>
      </c>
      <c r="J56" s="55">
        <f t="shared" si="11"/>
      </c>
      <c r="K56" s="266">
        <f t="shared" si="1"/>
        <v>1.0495533494527236</v>
      </c>
    </row>
    <row r="57" spans="1:11" ht="12.75">
      <c r="A57" s="27"/>
      <c r="B57" s="32"/>
      <c r="C57" s="267" t="s">
        <v>334</v>
      </c>
      <c r="D57" s="282"/>
      <c r="E57" s="269">
        <v>945560</v>
      </c>
      <c r="F57" s="164">
        <v>1900000</v>
      </c>
      <c r="G57" s="269">
        <v>1000000</v>
      </c>
      <c r="H57" s="34">
        <f aca="true" t="shared" si="12" ref="H57:H62">G57</f>
        <v>1000000</v>
      </c>
      <c r="I57" s="270"/>
      <c r="J57" s="164"/>
      <c r="K57" s="243">
        <f t="shared" si="1"/>
        <v>1.0575743474766277</v>
      </c>
    </row>
    <row r="58" spans="1:11" ht="12.75">
      <c r="A58" s="27"/>
      <c r="B58" s="32"/>
      <c r="C58" s="146" t="s">
        <v>32</v>
      </c>
      <c r="D58" s="282"/>
      <c r="E58" s="269">
        <v>433898</v>
      </c>
      <c r="F58" s="164">
        <v>500000</v>
      </c>
      <c r="G58" s="269">
        <v>450000</v>
      </c>
      <c r="H58" s="34">
        <f t="shared" si="12"/>
        <v>450000</v>
      </c>
      <c r="I58" s="270"/>
      <c r="J58" s="287"/>
      <c r="K58" s="243">
        <f t="shared" si="1"/>
        <v>1.037110104218042</v>
      </c>
    </row>
    <row r="59" spans="1:11" ht="12.75">
      <c r="A59" s="27"/>
      <c r="B59" s="32"/>
      <c r="C59" s="146" t="s">
        <v>33</v>
      </c>
      <c r="D59" s="282"/>
      <c r="E59" s="269">
        <v>95000</v>
      </c>
      <c r="F59" s="164">
        <v>105000</v>
      </c>
      <c r="G59" s="269">
        <v>100000</v>
      </c>
      <c r="H59" s="34">
        <f t="shared" si="12"/>
        <v>100000</v>
      </c>
      <c r="I59" s="270"/>
      <c r="J59" s="287"/>
      <c r="K59" s="243">
        <f t="shared" si="1"/>
        <v>1.0526315789473684</v>
      </c>
    </row>
    <row r="60" spans="1:11" ht="12.75">
      <c r="A60" s="27"/>
      <c r="B60" s="32"/>
      <c r="C60" s="146" t="s">
        <v>335</v>
      </c>
      <c r="D60" s="282"/>
      <c r="E60" s="269">
        <v>50000</v>
      </c>
      <c r="F60" s="164">
        <v>50000</v>
      </c>
      <c r="G60" s="269">
        <v>50000</v>
      </c>
      <c r="H60" s="34">
        <f t="shared" si="12"/>
        <v>50000</v>
      </c>
      <c r="I60" s="270"/>
      <c r="J60" s="287"/>
      <c r="K60" s="243">
        <f t="shared" si="1"/>
        <v>1</v>
      </c>
    </row>
    <row r="61" spans="1:11" ht="12.75">
      <c r="A61" s="27"/>
      <c r="B61" s="32"/>
      <c r="C61" s="271"/>
      <c r="D61" s="272"/>
      <c r="E61" s="269"/>
      <c r="F61" s="164"/>
      <c r="G61" s="269"/>
      <c r="H61" s="34"/>
      <c r="I61" s="270"/>
      <c r="J61" s="120"/>
      <c r="K61" s="243">
        <f t="shared" si="1"/>
      </c>
    </row>
    <row r="62" spans="1:11" ht="15.75" customHeight="1">
      <c r="A62" s="27"/>
      <c r="B62" s="32"/>
      <c r="C62" s="72" t="s">
        <v>336</v>
      </c>
      <c r="D62" s="258">
        <v>4260</v>
      </c>
      <c r="E62" s="269">
        <v>53000</v>
      </c>
      <c r="F62" s="164">
        <v>54000</v>
      </c>
      <c r="G62" s="269">
        <v>54000</v>
      </c>
      <c r="H62" s="34">
        <f t="shared" si="12"/>
        <v>54000</v>
      </c>
      <c r="I62" s="270"/>
      <c r="J62" s="45"/>
      <c r="K62" s="243">
        <f t="shared" si="1"/>
        <v>1.0188679245283019</v>
      </c>
    </row>
    <row r="63" spans="1:11" ht="12.75">
      <c r="A63" s="105"/>
      <c r="B63" s="59"/>
      <c r="C63" s="72"/>
      <c r="D63" s="258"/>
      <c r="E63" s="259"/>
      <c r="F63" s="45"/>
      <c r="G63" s="259"/>
      <c r="H63" s="45"/>
      <c r="I63" s="260"/>
      <c r="J63" s="45"/>
      <c r="K63" s="243">
        <f t="shared" si="1"/>
      </c>
    </row>
    <row r="64" spans="1:11" ht="17.25" customHeight="1">
      <c r="A64" s="61"/>
      <c r="B64" s="62">
        <v>60016</v>
      </c>
      <c r="C64" s="233" t="s">
        <v>30</v>
      </c>
      <c r="D64" s="234"/>
      <c r="E64" s="235">
        <f aca="true" t="shared" si="13" ref="E64:J64">IF(SUM(E65,E70,E108:E111)&gt;0,SUM(E65,E70,E108:E111),"")</f>
        <v>3738304</v>
      </c>
      <c r="F64" s="81">
        <f t="shared" si="13"/>
        <v>7067000</v>
      </c>
      <c r="G64" s="235">
        <f t="shared" si="13"/>
        <v>5613000</v>
      </c>
      <c r="H64" s="81">
        <f t="shared" si="13"/>
        <v>5613000</v>
      </c>
      <c r="I64" s="236">
        <f t="shared" si="13"/>
      </c>
      <c r="J64" s="81">
        <f t="shared" si="13"/>
      </c>
      <c r="K64" s="237">
        <f t="shared" si="1"/>
        <v>1.5014830254575338</v>
      </c>
    </row>
    <row r="65" spans="1:11" s="4" customFormat="1" ht="18.75" customHeight="1">
      <c r="A65" s="71"/>
      <c r="B65" s="54"/>
      <c r="C65" s="72" t="s">
        <v>21</v>
      </c>
      <c r="D65" s="268">
        <v>4300</v>
      </c>
      <c r="E65" s="280">
        <f aca="true" t="shared" si="14" ref="E65:J65">IF(SUM(E66:E69)&gt;0,SUM(E66:E69),"")</f>
        <v>890000</v>
      </c>
      <c r="F65" s="55">
        <f t="shared" si="14"/>
        <v>1350000</v>
      </c>
      <c r="G65" s="280">
        <f t="shared" si="14"/>
        <v>1000000</v>
      </c>
      <c r="H65" s="55">
        <f t="shared" si="14"/>
        <v>1000000</v>
      </c>
      <c r="I65" s="281"/>
      <c r="J65" s="55">
        <f t="shared" si="14"/>
      </c>
      <c r="K65" s="266">
        <f t="shared" si="1"/>
        <v>1.1235955056179776</v>
      </c>
    </row>
    <row r="66" spans="1:11" ht="12.75">
      <c r="A66" s="27"/>
      <c r="B66" s="32"/>
      <c r="C66" s="290" t="s">
        <v>31</v>
      </c>
      <c r="D66" s="282"/>
      <c r="E66" s="283">
        <v>580000</v>
      </c>
      <c r="F66" s="285">
        <v>950000</v>
      </c>
      <c r="G66" s="283">
        <v>600000</v>
      </c>
      <c r="H66" s="291">
        <f>G66</f>
        <v>600000</v>
      </c>
      <c r="I66" s="292"/>
      <c r="J66" s="285"/>
      <c r="K66" s="243">
        <f t="shared" si="1"/>
        <v>1.0344827586206897</v>
      </c>
    </row>
    <row r="67" spans="1:11" ht="12.75">
      <c r="A67" s="27"/>
      <c r="B67" s="32"/>
      <c r="C67" s="146" t="s">
        <v>32</v>
      </c>
      <c r="D67" s="282"/>
      <c r="E67" s="286">
        <v>270000</v>
      </c>
      <c r="F67" s="287">
        <v>350000</v>
      </c>
      <c r="G67" s="286">
        <v>350000</v>
      </c>
      <c r="H67" s="291">
        <f>G67</f>
        <v>350000</v>
      </c>
      <c r="I67" s="292"/>
      <c r="J67" s="287"/>
      <c r="K67" s="243">
        <f t="shared" si="1"/>
        <v>1.2962962962962963</v>
      </c>
    </row>
    <row r="68" spans="1:11" ht="12.75">
      <c r="A68" s="27"/>
      <c r="B68" s="32"/>
      <c r="C68" s="146" t="s">
        <v>33</v>
      </c>
      <c r="D68" s="282"/>
      <c r="E68" s="286">
        <v>40000</v>
      </c>
      <c r="F68" s="287">
        <v>50000</v>
      </c>
      <c r="G68" s="286">
        <v>50000</v>
      </c>
      <c r="H68" s="291">
        <f>G68</f>
        <v>50000</v>
      </c>
      <c r="I68" s="292"/>
      <c r="J68" s="287"/>
      <c r="K68" s="243">
        <f t="shared" si="1"/>
        <v>1.25</v>
      </c>
    </row>
    <row r="69" spans="1:11" ht="12.75">
      <c r="A69" s="27"/>
      <c r="B69" s="32"/>
      <c r="C69" s="271"/>
      <c r="D69" s="272"/>
      <c r="E69" s="273"/>
      <c r="F69" s="120"/>
      <c r="G69" s="293"/>
      <c r="H69" s="294"/>
      <c r="I69" s="292"/>
      <c r="J69" s="120"/>
      <c r="K69" s="243">
        <f t="shared" si="1"/>
      </c>
    </row>
    <row r="70" spans="1:11" s="4" customFormat="1" ht="21" customHeight="1">
      <c r="A70" s="71"/>
      <c r="B70" s="54"/>
      <c r="C70" s="72" t="s">
        <v>34</v>
      </c>
      <c r="D70" s="268">
        <v>6050</v>
      </c>
      <c r="E70" s="280">
        <f aca="true" t="shared" si="15" ref="E70:J70">IF(SUM(E71:E107)&gt;0,SUM(E71:E107),"")</f>
        <v>2793989</v>
      </c>
      <c r="F70" s="55">
        <f t="shared" si="15"/>
        <v>5662000</v>
      </c>
      <c r="G70" s="280">
        <f t="shared" si="15"/>
        <v>4563000</v>
      </c>
      <c r="H70" s="55">
        <f t="shared" si="15"/>
        <v>4563000</v>
      </c>
      <c r="I70" s="281">
        <f t="shared" si="15"/>
      </c>
      <c r="J70" s="55">
        <f t="shared" si="15"/>
      </c>
      <c r="K70" s="266">
        <f t="shared" si="1"/>
        <v>1.6331488778230694</v>
      </c>
    </row>
    <row r="71" spans="1:11" ht="12.75">
      <c r="A71" s="27"/>
      <c r="B71" s="32"/>
      <c r="C71" s="290"/>
      <c r="D71" s="282"/>
      <c r="E71" s="283"/>
      <c r="F71" s="285"/>
      <c r="G71" s="283"/>
      <c r="H71" s="34"/>
      <c r="I71" s="270"/>
      <c r="J71" s="285"/>
      <c r="K71" s="243">
        <f t="shared" si="1"/>
      </c>
    </row>
    <row r="72" spans="1:11" ht="12.75">
      <c r="A72" s="27"/>
      <c r="B72" s="32"/>
      <c r="C72" s="146"/>
      <c r="D72" s="282"/>
      <c r="E72" s="283"/>
      <c r="F72" s="285"/>
      <c r="G72" s="283"/>
      <c r="H72" s="34"/>
      <c r="I72" s="270"/>
      <c r="J72" s="287"/>
      <c r="K72" s="243">
        <f t="shared" si="1"/>
      </c>
    </row>
    <row r="73" spans="1:11" ht="12.75">
      <c r="A73" s="27"/>
      <c r="B73" s="32"/>
      <c r="C73" s="146" t="s">
        <v>35</v>
      </c>
      <c r="D73" s="282"/>
      <c r="E73" s="283">
        <v>149000</v>
      </c>
      <c r="F73" s="285"/>
      <c r="G73" s="283"/>
      <c r="H73" s="34"/>
      <c r="I73" s="270"/>
      <c r="J73" s="287"/>
      <c r="K73" s="243">
        <f t="shared" si="1"/>
      </c>
    </row>
    <row r="74" spans="1:11" ht="12.75">
      <c r="A74" s="27"/>
      <c r="B74" s="32"/>
      <c r="C74" s="146" t="s">
        <v>36</v>
      </c>
      <c r="D74" s="282"/>
      <c r="E74" s="283">
        <v>195210</v>
      </c>
      <c r="F74" s="285"/>
      <c r="G74" s="283"/>
      <c r="H74" s="34"/>
      <c r="I74" s="270"/>
      <c r="J74" s="287"/>
      <c r="K74" s="243">
        <f t="shared" si="1"/>
      </c>
    </row>
    <row r="75" spans="1:11" ht="12.75">
      <c r="A75" s="27"/>
      <c r="B75" s="32"/>
      <c r="C75" s="146" t="s">
        <v>37</v>
      </c>
      <c r="D75" s="282"/>
      <c r="E75" s="283">
        <v>129150</v>
      </c>
      <c r="F75" s="285"/>
      <c r="G75" s="283"/>
      <c r="H75" s="34"/>
      <c r="I75" s="270"/>
      <c r="J75" s="287"/>
      <c r="K75" s="243">
        <f t="shared" si="1"/>
      </c>
    </row>
    <row r="76" spans="1:11" ht="12.75">
      <c r="A76" s="27"/>
      <c r="B76" s="32"/>
      <c r="C76" s="146" t="s">
        <v>38</v>
      </c>
      <c r="D76" s="282"/>
      <c r="E76" s="283">
        <v>180000</v>
      </c>
      <c r="F76" s="285"/>
      <c r="G76" s="283"/>
      <c r="H76" s="34"/>
      <c r="I76" s="270"/>
      <c r="J76" s="287"/>
      <c r="K76" s="243">
        <f t="shared" si="1"/>
      </c>
    </row>
    <row r="77" spans="1:11" ht="12.75">
      <c r="A77" s="27"/>
      <c r="B77" s="32"/>
      <c r="C77" s="146" t="s">
        <v>39</v>
      </c>
      <c r="D77" s="282"/>
      <c r="E77" s="283">
        <v>45815</v>
      </c>
      <c r="F77" s="285"/>
      <c r="G77" s="283"/>
      <c r="H77" s="34"/>
      <c r="I77" s="270"/>
      <c r="J77" s="287"/>
      <c r="K77" s="243">
        <f t="shared" si="1"/>
      </c>
    </row>
    <row r="78" spans="1:11" ht="12.75">
      <c r="A78" s="27"/>
      <c r="B78" s="32"/>
      <c r="C78" s="146" t="s">
        <v>40</v>
      </c>
      <c r="D78" s="282"/>
      <c r="E78" s="283">
        <v>77104</v>
      </c>
      <c r="F78" s="285"/>
      <c r="G78" s="283"/>
      <c r="H78" s="34"/>
      <c r="I78" s="270"/>
      <c r="J78" s="287"/>
      <c r="K78" s="243">
        <f t="shared" si="1"/>
      </c>
    </row>
    <row r="79" spans="1:11" ht="12.75">
      <c r="A79" s="27"/>
      <c r="B79" s="32"/>
      <c r="C79" s="146" t="s">
        <v>41</v>
      </c>
      <c r="D79" s="282"/>
      <c r="E79" s="283">
        <v>181205</v>
      </c>
      <c r="F79" s="285"/>
      <c r="G79" s="283"/>
      <c r="H79" s="34"/>
      <c r="I79" s="270"/>
      <c r="J79" s="287"/>
      <c r="K79" s="243">
        <f t="shared" si="1"/>
      </c>
    </row>
    <row r="80" spans="1:11" ht="12.75">
      <c r="A80" s="27"/>
      <c r="B80" s="32"/>
      <c r="C80" s="146" t="s">
        <v>42</v>
      </c>
      <c r="D80" s="282"/>
      <c r="E80" s="283">
        <v>112526</v>
      </c>
      <c r="F80" s="285"/>
      <c r="G80" s="283"/>
      <c r="H80" s="34"/>
      <c r="I80" s="270"/>
      <c r="J80" s="287"/>
      <c r="K80" s="243">
        <f aca="true" t="shared" si="16" ref="K80:K164">IF(AND(G80&lt;&gt;"",E80&lt;&gt;""),G80/E80,"")</f>
      </c>
    </row>
    <row r="81" spans="1:11" ht="15.75" customHeight="1">
      <c r="A81" s="295"/>
      <c r="B81" s="32" t="s">
        <v>43</v>
      </c>
      <c r="C81" s="146" t="s">
        <v>44</v>
      </c>
      <c r="D81" s="282"/>
      <c r="E81" s="283">
        <v>30000</v>
      </c>
      <c r="F81" s="285">
        <v>60000</v>
      </c>
      <c r="G81" s="283">
        <v>60000</v>
      </c>
      <c r="H81" s="34">
        <f aca="true" t="shared" si="17" ref="H81:H89">G81</f>
        <v>60000</v>
      </c>
      <c r="I81" s="270"/>
      <c r="J81" s="287"/>
      <c r="K81" s="243">
        <f t="shared" si="16"/>
        <v>2</v>
      </c>
    </row>
    <row r="82" spans="1:11" ht="37.5" customHeight="1">
      <c r="A82" s="295"/>
      <c r="B82" s="32"/>
      <c r="C82" s="271" t="s">
        <v>45</v>
      </c>
      <c r="D82" s="282"/>
      <c r="E82" s="283">
        <v>669261</v>
      </c>
      <c r="F82" s="285">
        <v>450000</v>
      </c>
      <c r="G82" s="283">
        <v>450000</v>
      </c>
      <c r="H82" s="34">
        <f t="shared" si="17"/>
        <v>450000</v>
      </c>
      <c r="I82" s="270"/>
      <c r="J82" s="287"/>
      <c r="K82" s="243">
        <f t="shared" si="16"/>
        <v>0.672383419921376</v>
      </c>
    </row>
    <row r="83" spans="1:11" ht="18.75" customHeight="1">
      <c r="A83" s="295"/>
      <c r="B83" s="32"/>
      <c r="C83" s="146" t="s">
        <v>46</v>
      </c>
      <c r="D83" s="282"/>
      <c r="E83" s="283">
        <v>1024718</v>
      </c>
      <c r="F83" s="285">
        <v>400000</v>
      </c>
      <c r="G83" s="283">
        <v>400000</v>
      </c>
      <c r="H83" s="34">
        <f t="shared" si="17"/>
        <v>400000</v>
      </c>
      <c r="I83" s="270"/>
      <c r="J83" s="287"/>
      <c r="K83" s="243">
        <f t="shared" si="16"/>
        <v>0.39035129664941964</v>
      </c>
    </row>
    <row r="84" spans="1:11" ht="25.5" customHeight="1">
      <c r="A84" s="295"/>
      <c r="B84" s="32"/>
      <c r="C84" s="146" t="s">
        <v>47</v>
      </c>
      <c r="D84" s="282"/>
      <c r="E84" s="283"/>
      <c r="F84" s="285">
        <v>50000</v>
      </c>
      <c r="G84" s="283">
        <v>50000</v>
      </c>
      <c r="H84" s="34">
        <f t="shared" si="17"/>
        <v>50000</v>
      </c>
      <c r="I84" s="270"/>
      <c r="J84" s="287"/>
      <c r="K84" s="243">
        <f t="shared" si="16"/>
      </c>
    </row>
    <row r="85" spans="1:11" ht="15.75" customHeight="1">
      <c r="A85" s="295"/>
      <c r="B85" s="32"/>
      <c r="C85" s="146" t="s">
        <v>48</v>
      </c>
      <c r="D85" s="282"/>
      <c r="E85" s="283"/>
      <c r="F85" s="285">
        <v>155000</v>
      </c>
      <c r="G85" s="283">
        <v>155000</v>
      </c>
      <c r="H85" s="34">
        <f t="shared" si="17"/>
        <v>155000</v>
      </c>
      <c r="I85" s="270"/>
      <c r="J85" s="287"/>
      <c r="K85" s="243">
        <f t="shared" si="16"/>
      </c>
    </row>
    <row r="86" spans="1:11" ht="15.75" customHeight="1">
      <c r="A86" s="295"/>
      <c r="B86" s="32"/>
      <c r="C86" s="146" t="s">
        <v>49</v>
      </c>
      <c r="D86" s="282"/>
      <c r="E86" s="283"/>
      <c r="F86" s="285">
        <v>150000</v>
      </c>
      <c r="G86" s="283">
        <v>150000</v>
      </c>
      <c r="H86" s="34">
        <f t="shared" si="17"/>
        <v>150000</v>
      </c>
      <c r="I86" s="270"/>
      <c r="J86" s="287"/>
      <c r="K86" s="243">
        <f t="shared" si="16"/>
      </c>
    </row>
    <row r="87" spans="1:11" ht="15.75" customHeight="1">
      <c r="A87" s="295"/>
      <c r="B87" s="32"/>
      <c r="C87" s="146" t="s">
        <v>50</v>
      </c>
      <c r="D87" s="282"/>
      <c r="E87" s="283"/>
      <c r="F87" s="285">
        <v>120000</v>
      </c>
      <c r="G87" s="283">
        <v>120000</v>
      </c>
      <c r="H87" s="34">
        <f t="shared" si="17"/>
        <v>120000</v>
      </c>
      <c r="I87" s="270"/>
      <c r="J87" s="287"/>
      <c r="K87" s="243">
        <f t="shared" si="16"/>
      </c>
    </row>
    <row r="88" spans="1:11" ht="15.75" customHeight="1">
      <c r="A88" s="295"/>
      <c r="B88" s="32"/>
      <c r="C88" s="146" t="s">
        <v>51</v>
      </c>
      <c r="D88" s="282"/>
      <c r="E88" s="283"/>
      <c r="F88" s="285">
        <v>200000</v>
      </c>
      <c r="G88" s="283">
        <v>200000</v>
      </c>
      <c r="H88" s="34">
        <f t="shared" si="17"/>
        <v>200000</v>
      </c>
      <c r="I88" s="270"/>
      <c r="J88" s="287"/>
      <c r="K88" s="243">
        <f t="shared" si="16"/>
      </c>
    </row>
    <row r="89" spans="1:11" ht="15.75" customHeight="1">
      <c r="A89" s="295"/>
      <c r="B89" s="32"/>
      <c r="C89" s="146" t="s">
        <v>52</v>
      </c>
      <c r="D89" s="282"/>
      <c r="E89" s="283"/>
      <c r="F89" s="285">
        <v>100000</v>
      </c>
      <c r="G89" s="283">
        <v>100000</v>
      </c>
      <c r="H89" s="34">
        <f t="shared" si="17"/>
        <v>100000</v>
      </c>
      <c r="I89" s="270"/>
      <c r="J89" s="287"/>
      <c r="K89" s="243">
        <f t="shared" si="16"/>
      </c>
    </row>
    <row r="90" spans="1:11" ht="15.75" customHeight="1">
      <c r="A90" s="295"/>
      <c r="B90" s="32"/>
      <c r="C90" s="146" t="s">
        <v>53</v>
      </c>
      <c r="D90" s="282"/>
      <c r="E90" s="283"/>
      <c r="F90" s="285">
        <v>130000</v>
      </c>
      <c r="G90" s="283"/>
      <c r="H90" s="34"/>
      <c r="I90" s="270"/>
      <c r="J90" s="287"/>
      <c r="K90" s="243">
        <f t="shared" si="16"/>
      </c>
    </row>
    <row r="91" spans="1:11" ht="15.75" customHeight="1">
      <c r="A91" s="295"/>
      <c r="B91" s="32"/>
      <c r="C91" s="146" t="s">
        <v>54</v>
      </c>
      <c r="D91" s="282"/>
      <c r="E91" s="283"/>
      <c r="F91" s="285">
        <v>20000</v>
      </c>
      <c r="G91" s="283">
        <v>20000</v>
      </c>
      <c r="H91" s="34">
        <f>G91</f>
        <v>20000</v>
      </c>
      <c r="I91" s="270"/>
      <c r="J91" s="287"/>
      <c r="K91" s="243">
        <f t="shared" si="16"/>
      </c>
    </row>
    <row r="92" spans="1:11" ht="15.75" customHeight="1">
      <c r="A92" s="295"/>
      <c r="B92" s="32"/>
      <c r="C92" s="146" t="s">
        <v>55</v>
      </c>
      <c r="D92" s="282"/>
      <c r="E92" s="283"/>
      <c r="F92" s="285">
        <v>70000</v>
      </c>
      <c r="G92" s="283"/>
      <c r="H92" s="34"/>
      <c r="I92" s="270"/>
      <c r="J92" s="287"/>
      <c r="K92" s="243">
        <f t="shared" si="16"/>
      </c>
    </row>
    <row r="93" spans="1:11" ht="15.75" customHeight="1">
      <c r="A93" s="295"/>
      <c r="B93" s="32"/>
      <c r="C93" s="146" t="s">
        <v>56</v>
      </c>
      <c r="D93" s="282"/>
      <c r="E93" s="283"/>
      <c r="F93" s="285">
        <v>180000</v>
      </c>
      <c r="G93" s="283">
        <v>180000</v>
      </c>
      <c r="H93" s="34">
        <f>G93</f>
        <v>180000</v>
      </c>
      <c r="I93" s="270"/>
      <c r="J93" s="287"/>
      <c r="K93" s="243">
        <f t="shared" si="16"/>
      </c>
    </row>
    <row r="94" spans="1:11" ht="15.75" customHeight="1">
      <c r="A94" s="295"/>
      <c r="B94" s="32"/>
      <c r="C94" s="146" t="s">
        <v>452</v>
      </c>
      <c r="D94" s="282"/>
      <c r="E94" s="283"/>
      <c r="F94" s="285">
        <v>150000</v>
      </c>
      <c r="G94" s="283">
        <v>150000</v>
      </c>
      <c r="H94" s="34">
        <f>G94</f>
        <v>150000</v>
      </c>
      <c r="I94" s="270"/>
      <c r="J94" s="287"/>
      <c r="K94" s="243">
        <f t="shared" si="16"/>
      </c>
    </row>
    <row r="95" spans="1:11" ht="15.75" customHeight="1">
      <c r="A95" s="295"/>
      <c r="B95" s="32"/>
      <c r="C95" s="146" t="s">
        <v>57</v>
      </c>
      <c r="D95" s="282"/>
      <c r="E95" s="283"/>
      <c r="F95" s="285">
        <v>50000</v>
      </c>
      <c r="G95" s="283"/>
      <c r="H95" s="34"/>
      <c r="I95" s="270"/>
      <c r="J95" s="287"/>
      <c r="K95" s="243">
        <f t="shared" si="16"/>
      </c>
    </row>
    <row r="96" spans="1:11" ht="15.75" customHeight="1">
      <c r="A96" s="295"/>
      <c r="B96" s="32"/>
      <c r="C96" s="146" t="s">
        <v>58</v>
      </c>
      <c r="D96" s="282"/>
      <c r="E96" s="283"/>
      <c r="F96" s="285">
        <v>700000</v>
      </c>
      <c r="G96" s="283">
        <v>700000</v>
      </c>
      <c r="H96" s="34">
        <f>G96</f>
        <v>700000</v>
      </c>
      <c r="I96" s="270"/>
      <c r="J96" s="287"/>
      <c r="K96" s="243">
        <f t="shared" si="16"/>
      </c>
    </row>
    <row r="97" spans="1:11" ht="15.75" customHeight="1">
      <c r="A97" s="295"/>
      <c r="B97" s="32"/>
      <c r="C97" s="146" t="s">
        <v>59</v>
      </c>
      <c r="D97" s="282"/>
      <c r="E97" s="283"/>
      <c r="F97" s="285">
        <v>280000</v>
      </c>
      <c r="G97" s="283"/>
      <c r="H97" s="34"/>
      <c r="I97" s="270"/>
      <c r="J97" s="287"/>
      <c r="K97" s="243">
        <f t="shared" si="16"/>
      </c>
    </row>
    <row r="98" spans="1:11" ht="15.75" customHeight="1">
      <c r="A98" s="295"/>
      <c r="B98" s="32"/>
      <c r="C98" s="146" t="s">
        <v>60</v>
      </c>
      <c r="D98" s="282"/>
      <c r="E98" s="283"/>
      <c r="F98" s="285">
        <v>200000</v>
      </c>
      <c r="G98" s="283">
        <v>200000</v>
      </c>
      <c r="H98" s="34">
        <f>G98</f>
        <v>200000</v>
      </c>
      <c r="I98" s="270"/>
      <c r="J98" s="287"/>
      <c r="K98" s="243">
        <f t="shared" si="16"/>
      </c>
    </row>
    <row r="99" spans="1:11" ht="15.75" customHeight="1">
      <c r="A99" s="295"/>
      <c r="B99" s="32"/>
      <c r="C99" s="146"/>
      <c r="D99" s="282"/>
      <c r="E99" s="283"/>
      <c r="F99" s="285"/>
      <c r="G99" s="283"/>
      <c r="H99" s="34"/>
      <c r="I99" s="270"/>
      <c r="J99" s="287"/>
      <c r="K99" s="243">
        <f t="shared" si="16"/>
      </c>
    </row>
    <row r="100" spans="1:11" ht="15.75" customHeight="1">
      <c r="A100" s="295"/>
      <c r="B100" s="32"/>
      <c r="C100" s="146" t="s">
        <v>61</v>
      </c>
      <c r="D100" s="282"/>
      <c r="E100" s="283"/>
      <c r="F100" s="285">
        <v>1000000</v>
      </c>
      <c r="G100" s="283">
        <v>600000</v>
      </c>
      <c r="H100" s="34">
        <f>G100</f>
        <v>600000</v>
      </c>
      <c r="I100" s="270"/>
      <c r="J100" s="287"/>
      <c r="K100" s="243">
        <f t="shared" si="16"/>
      </c>
    </row>
    <row r="101" spans="1:11" ht="15.75" customHeight="1">
      <c r="A101" s="295"/>
      <c r="B101" s="32"/>
      <c r="C101" s="146" t="s">
        <v>62</v>
      </c>
      <c r="D101" s="282"/>
      <c r="E101" s="283"/>
      <c r="F101" s="285">
        <v>200000</v>
      </c>
      <c r="G101" s="283">
        <v>170000</v>
      </c>
      <c r="H101" s="34">
        <f>G101</f>
        <v>170000</v>
      </c>
      <c r="I101" s="270"/>
      <c r="J101" s="287"/>
      <c r="K101" s="243">
        <f t="shared" si="16"/>
      </c>
    </row>
    <row r="102" spans="1:11" ht="15.75" customHeight="1">
      <c r="A102" s="295"/>
      <c r="B102" s="32"/>
      <c r="C102" s="146" t="s">
        <v>63</v>
      </c>
      <c r="D102" s="282"/>
      <c r="E102" s="283"/>
      <c r="F102" s="285">
        <v>847000</v>
      </c>
      <c r="G102" s="283">
        <v>708000</v>
      </c>
      <c r="H102" s="34">
        <f>G102</f>
        <v>708000</v>
      </c>
      <c r="I102" s="270"/>
      <c r="J102" s="287"/>
      <c r="K102" s="243">
        <f t="shared" si="16"/>
      </c>
    </row>
    <row r="103" spans="1:11" ht="15.75" customHeight="1">
      <c r="A103" s="295"/>
      <c r="B103" s="32"/>
      <c r="C103" s="146" t="s">
        <v>64</v>
      </c>
      <c r="D103" s="282"/>
      <c r="E103" s="283"/>
      <c r="F103" s="285">
        <v>150000</v>
      </c>
      <c r="G103" s="283">
        <v>150000</v>
      </c>
      <c r="H103" s="34">
        <f>G103</f>
        <v>150000</v>
      </c>
      <c r="I103" s="270"/>
      <c r="J103" s="287"/>
      <c r="K103" s="243">
        <f t="shared" si="16"/>
      </c>
    </row>
    <row r="104" spans="1:11" ht="15.75" customHeight="1">
      <c r="A104" s="295"/>
      <c r="B104" s="32"/>
      <c r="C104" s="296"/>
      <c r="D104" s="282"/>
      <c r="E104" s="297"/>
      <c r="F104" s="82"/>
      <c r="G104" s="297"/>
      <c r="H104" s="34"/>
      <c r="I104" s="270"/>
      <c r="J104" s="287"/>
      <c r="K104" s="243">
        <f t="shared" si="16"/>
      </c>
    </row>
    <row r="105" spans="1:11" ht="15.75" customHeight="1">
      <c r="A105" s="295"/>
      <c r="B105" s="32"/>
      <c r="C105" s="296"/>
      <c r="D105" s="282"/>
      <c r="E105" s="297"/>
      <c r="F105" s="82"/>
      <c r="G105" s="297"/>
      <c r="H105" s="34"/>
      <c r="I105" s="270"/>
      <c r="J105" s="287"/>
      <c r="K105" s="243"/>
    </row>
    <row r="106" spans="1:11" ht="7.5" customHeight="1">
      <c r="A106" s="295"/>
      <c r="B106" s="32"/>
      <c r="C106" s="296"/>
      <c r="D106" s="282"/>
      <c r="E106" s="297"/>
      <c r="F106" s="82"/>
      <c r="G106" s="297"/>
      <c r="H106" s="34"/>
      <c r="I106" s="270"/>
      <c r="J106" s="287"/>
      <c r="K106" s="243">
        <f t="shared" si="16"/>
      </c>
    </row>
    <row r="107" spans="1:11" ht="7.5" customHeight="1">
      <c r="A107" s="105"/>
      <c r="B107" s="59"/>
      <c r="C107" s="271"/>
      <c r="D107" s="272"/>
      <c r="E107" s="275"/>
      <c r="F107" s="83"/>
      <c r="G107" s="275"/>
      <c r="H107" s="34"/>
      <c r="I107" s="270"/>
      <c r="J107" s="287"/>
      <c r="K107" s="243">
        <f t="shared" si="16"/>
      </c>
    </row>
    <row r="108" spans="1:11" ht="24">
      <c r="A108" s="27"/>
      <c r="B108" s="59"/>
      <c r="C108" s="274" t="s">
        <v>65</v>
      </c>
      <c r="D108" s="272">
        <v>4430</v>
      </c>
      <c r="E108" s="259">
        <v>45000</v>
      </c>
      <c r="F108" s="45">
        <v>55000</v>
      </c>
      <c r="G108" s="259">
        <v>50000</v>
      </c>
      <c r="H108" s="298">
        <f>G108</f>
        <v>50000</v>
      </c>
      <c r="I108" s="270"/>
      <c r="J108" s="45"/>
      <c r="K108" s="243">
        <f t="shared" si="16"/>
        <v>1.1111111111111112</v>
      </c>
    </row>
    <row r="109" spans="1:11" ht="12.75">
      <c r="A109" s="27"/>
      <c r="B109" s="32"/>
      <c r="C109" s="274" t="s">
        <v>66</v>
      </c>
      <c r="D109" s="272">
        <v>4580</v>
      </c>
      <c r="E109" s="259">
        <v>1166</v>
      </c>
      <c r="F109" s="45"/>
      <c r="G109" s="259"/>
      <c r="H109" s="298"/>
      <c r="I109" s="276"/>
      <c r="J109" s="45"/>
      <c r="K109" s="243">
        <f t="shared" si="16"/>
      </c>
    </row>
    <row r="110" spans="1:11" ht="12.75">
      <c r="A110" s="27"/>
      <c r="B110" s="32"/>
      <c r="C110" s="274" t="s">
        <v>67</v>
      </c>
      <c r="D110" s="272">
        <v>4590</v>
      </c>
      <c r="E110" s="259">
        <v>6665</v>
      </c>
      <c r="F110" s="45"/>
      <c r="G110" s="259"/>
      <c r="H110" s="298"/>
      <c r="I110" s="276"/>
      <c r="J110" s="45"/>
      <c r="K110" s="243">
        <f t="shared" si="16"/>
      </c>
    </row>
    <row r="111" spans="1:11" ht="24">
      <c r="A111" s="27"/>
      <c r="B111" s="32"/>
      <c r="C111" s="274" t="s">
        <v>68</v>
      </c>
      <c r="D111" s="272">
        <v>4600</v>
      </c>
      <c r="E111" s="259">
        <v>1484</v>
      </c>
      <c r="F111" s="45"/>
      <c r="G111" s="259"/>
      <c r="H111" s="298"/>
      <c r="I111" s="276"/>
      <c r="J111" s="45"/>
      <c r="K111" s="243">
        <f t="shared" si="16"/>
      </c>
    </row>
    <row r="112" spans="1:11" ht="17.25" customHeight="1">
      <c r="A112" s="61"/>
      <c r="B112" s="40">
        <v>60095</v>
      </c>
      <c r="C112" s="277" t="s">
        <v>69</v>
      </c>
      <c r="D112" s="278"/>
      <c r="E112" s="249">
        <f aca="true" t="shared" si="18" ref="E112:J112">IF(SUM(E113:E114)&gt;0,SUM(E113:E114),"")</f>
        <v>11200</v>
      </c>
      <c r="F112" s="31">
        <f t="shared" si="18"/>
        <v>52808</v>
      </c>
      <c r="G112" s="249">
        <f t="shared" si="18"/>
        <v>50008</v>
      </c>
      <c r="H112" s="31">
        <f t="shared" si="18"/>
        <v>50008</v>
      </c>
      <c r="I112" s="250">
        <f t="shared" si="18"/>
      </c>
      <c r="J112" s="31">
        <f t="shared" si="18"/>
      </c>
      <c r="K112" s="251">
        <f t="shared" si="16"/>
        <v>4.465</v>
      </c>
    </row>
    <row r="113" spans="1:11" ht="12.75">
      <c r="A113" s="27"/>
      <c r="B113" s="32"/>
      <c r="C113" s="72" t="s">
        <v>21</v>
      </c>
      <c r="D113" s="258">
        <v>4300</v>
      </c>
      <c r="E113" s="259">
        <v>11200</v>
      </c>
      <c r="F113" s="45">
        <v>14200</v>
      </c>
      <c r="G113" s="259">
        <v>11400</v>
      </c>
      <c r="H113" s="34">
        <f>G113</f>
        <v>11400</v>
      </c>
      <c r="I113" s="270"/>
      <c r="J113" s="45"/>
      <c r="K113" s="243">
        <f t="shared" si="16"/>
        <v>1.0178571428571428</v>
      </c>
    </row>
    <row r="114" spans="1:11" ht="27" customHeight="1" thickBot="1">
      <c r="A114" s="27"/>
      <c r="B114" s="32"/>
      <c r="C114" s="72" t="s">
        <v>70</v>
      </c>
      <c r="D114" s="258">
        <v>8070</v>
      </c>
      <c r="E114" s="259"/>
      <c r="F114" s="78">
        <v>38608</v>
      </c>
      <c r="G114" s="259">
        <v>38608</v>
      </c>
      <c r="H114" s="34">
        <f>G114</f>
        <v>38608</v>
      </c>
      <c r="I114" s="270"/>
      <c r="J114" s="45"/>
      <c r="K114" s="256">
        <f t="shared" si="16"/>
      </c>
    </row>
    <row r="115" spans="1:11" ht="18.75" customHeight="1" thickBot="1">
      <c r="A115" s="227">
        <v>630</v>
      </c>
      <c r="B115" s="299"/>
      <c r="C115" s="300" t="s">
        <v>71</v>
      </c>
      <c r="D115" s="227"/>
      <c r="E115" s="228">
        <f aca="true" t="shared" si="19" ref="E115:J115">IF(SUM(E116)&gt;0,SUM(E116),"")</f>
        <v>93000</v>
      </c>
      <c r="F115" s="203">
        <f t="shared" si="19"/>
        <v>153035</v>
      </c>
      <c r="G115" s="203">
        <f t="shared" si="19"/>
        <v>144000</v>
      </c>
      <c r="H115" s="203">
        <f t="shared" si="19"/>
        <v>100000</v>
      </c>
      <c r="I115" s="229">
        <f t="shared" si="19"/>
        <v>44000</v>
      </c>
      <c r="J115" s="203">
        <f t="shared" si="19"/>
      </c>
      <c r="K115" s="230">
        <f t="shared" si="16"/>
        <v>1.5483870967741935</v>
      </c>
    </row>
    <row r="116" spans="1:11" ht="18" customHeight="1">
      <c r="A116" s="301"/>
      <c r="B116" s="302">
        <v>63003</v>
      </c>
      <c r="C116" s="233" t="s">
        <v>72</v>
      </c>
      <c r="D116" s="234"/>
      <c r="E116" s="235">
        <f aca="true" t="shared" si="20" ref="E116:J116">IF(SUM(E117,E122)&gt;0,SUM(E117,E122),"")</f>
        <v>93000</v>
      </c>
      <c r="F116" s="81">
        <f t="shared" si="20"/>
        <v>153035</v>
      </c>
      <c r="G116" s="81">
        <f t="shared" si="20"/>
        <v>144000</v>
      </c>
      <c r="H116" s="81">
        <f t="shared" si="20"/>
        <v>100000</v>
      </c>
      <c r="I116" s="236">
        <f t="shared" si="20"/>
        <v>44000</v>
      </c>
      <c r="J116" s="81">
        <f t="shared" si="20"/>
      </c>
      <c r="K116" s="237">
        <f t="shared" si="16"/>
        <v>1.5483870967741935</v>
      </c>
    </row>
    <row r="117" spans="1:11" ht="24">
      <c r="A117" s="27"/>
      <c r="B117" s="303"/>
      <c r="C117" s="72" t="s">
        <v>73</v>
      </c>
      <c r="D117" s="268">
        <v>2630</v>
      </c>
      <c r="E117" s="304">
        <f aca="true" t="shared" si="21" ref="E117:J117">IF(SUM(E118:E121)&gt;0,SUM(E118:E121),"")</f>
        <v>43000</v>
      </c>
      <c r="F117" s="65">
        <f t="shared" si="21"/>
        <v>53035</v>
      </c>
      <c r="G117" s="65">
        <f t="shared" si="21"/>
        <v>44000</v>
      </c>
      <c r="H117" s="65">
        <f t="shared" si="21"/>
      </c>
      <c r="I117" s="305">
        <f t="shared" si="21"/>
        <v>44000</v>
      </c>
      <c r="J117" s="65">
        <f t="shared" si="21"/>
      </c>
      <c r="K117" s="266">
        <f t="shared" si="16"/>
        <v>1.0232558139534884</v>
      </c>
    </row>
    <row r="118" spans="1:11" s="67" customFormat="1" ht="12.75">
      <c r="A118" s="27"/>
      <c r="B118" s="306"/>
      <c r="C118" s="307" t="s">
        <v>74</v>
      </c>
      <c r="D118" s="282"/>
      <c r="E118" s="308">
        <v>37500</v>
      </c>
      <c r="F118" s="309">
        <v>38500</v>
      </c>
      <c r="G118" s="309">
        <v>38500</v>
      </c>
      <c r="H118" s="309"/>
      <c r="I118" s="270">
        <f>G118</f>
        <v>38500</v>
      </c>
      <c r="J118" s="309"/>
      <c r="K118" s="243">
        <f t="shared" si="16"/>
        <v>1.0266666666666666</v>
      </c>
    </row>
    <row r="119" spans="1:11" s="67" customFormat="1" ht="12.75">
      <c r="A119" s="27"/>
      <c r="B119" s="306"/>
      <c r="C119" s="310" t="s">
        <v>75</v>
      </c>
      <c r="D119" s="282"/>
      <c r="E119" s="311">
        <v>2500</v>
      </c>
      <c r="F119" s="312">
        <v>6035</v>
      </c>
      <c r="G119" s="312">
        <v>2500</v>
      </c>
      <c r="H119" s="312"/>
      <c r="I119" s="270">
        <f>G119</f>
        <v>2500</v>
      </c>
      <c r="J119" s="312"/>
      <c r="K119" s="243">
        <f t="shared" si="16"/>
        <v>1</v>
      </c>
    </row>
    <row r="120" spans="1:11" ht="12.75">
      <c r="A120" s="27"/>
      <c r="B120" s="303"/>
      <c r="C120" s="146" t="s">
        <v>76</v>
      </c>
      <c r="D120" s="282"/>
      <c r="E120" s="286">
        <v>3000</v>
      </c>
      <c r="F120" s="287">
        <v>8500</v>
      </c>
      <c r="G120" s="287">
        <v>3000</v>
      </c>
      <c r="H120" s="287"/>
      <c r="I120" s="270">
        <f>G120</f>
        <v>3000</v>
      </c>
      <c r="J120" s="287"/>
      <c r="K120" s="243">
        <f t="shared" si="16"/>
        <v>1</v>
      </c>
    </row>
    <row r="121" spans="1:11" ht="7.5" customHeight="1">
      <c r="A121" s="27"/>
      <c r="B121" s="303"/>
      <c r="C121" s="271"/>
      <c r="D121" s="272"/>
      <c r="E121" s="273"/>
      <c r="F121" s="120"/>
      <c r="G121" s="120"/>
      <c r="H121" s="120"/>
      <c r="I121" s="270"/>
      <c r="J121" s="120"/>
      <c r="K121" s="243">
        <f t="shared" si="16"/>
      </c>
    </row>
    <row r="122" spans="1:11" ht="24.75" thickBot="1">
      <c r="A122" s="84"/>
      <c r="B122" s="313"/>
      <c r="C122" s="314" t="s">
        <v>453</v>
      </c>
      <c r="D122" s="315">
        <v>6050</v>
      </c>
      <c r="E122" s="273">
        <v>50000</v>
      </c>
      <c r="F122" s="120">
        <v>100000</v>
      </c>
      <c r="G122" s="120">
        <v>100000</v>
      </c>
      <c r="H122" s="34">
        <f>G122</f>
        <v>100000</v>
      </c>
      <c r="I122" s="270"/>
      <c r="J122" s="85"/>
      <c r="K122" s="256">
        <f t="shared" si="16"/>
        <v>2</v>
      </c>
    </row>
    <row r="123" spans="1:11" ht="18" customHeight="1" thickBot="1">
      <c r="A123" s="261">
        <v>700</v>
      </c>
      <c r="B123" s="257"/>
      <c r="C123" s="226" t="s">
        <v>77</v>
      </c>
      <c r="D123" s="227"/>
      <c r="E123" s="228">
        <f aca="true" t="shared" si="22" ref="E123:J123">IF(SUM(E124,E130,E138)&gt;0,SUM(E124,E130,E138),"")</f>
        <v>1731781</v>
      </c>
      <c r="F123" s="203">
        <f t="shared" si="22"/>
        <v>3253592</v>
      </c>
      <c r="G123" s="203">
        <f t="shared" si="22"/>
        <v>2413592</v>
      </c>
      <c r="H123" s="203">
        <f t="shared" si="22"/>
        <v>431592</v>
      </c>
      <c r="I123" s="229">
        <f t="shared" si="22"/>
        <v>1942000</v>
      </c>
      <c r="J123" s="203">
        <f t="shared" si="22"/>
        <v>40000</v>
      </c>
      <c r="K123" s="230">
        <f t="shared" si="16"/>
        <v>1.3937050931959643</v>
      </c>
    </row>
    <row r="124" spans="1:11" ht="22.5" customHeight="1">
      <c r="A124" s="61"/>
      <c r="B124" s="62">
        <v>70004</v>
      </c>
      <c r="C124" s="233" t="s">
        <v>78</v>
      </c>
      <c r="D124" s="234"/>
      <c r="E124" s="235">
        <f aca="true" t="shared" si="23" ref="E124:J124">IF(SUM(E125:E129)&gt;0,SUM(E125:E129),"")</f>
        <v>1223914</v>
      </c>
      <c r="F124" s="81">
        <f t="shared" si="23"/>
        <v>2775000</v>
      </c>
      <c r="G124" s="81">
        <f t="shared" si="23"/>
        <v>1942000</v>
      </c>
      <c r="H124" s="81">
        <f t="shared" si="23"/>
      </c>
      <c r="I124" s="236">
        <f t="shared" si="23"/>
        <v>1942000</v>
      </c>
      <c r="J124" s="81">
        <f t="shared" si="23"/>
      </c>
      <c r="K124" s="237">
        <f t="shared" si="16"/>
        <v>1.58671279191185</v>
      </c>
    </row>
    <row r="125" spans="1:11" ht="24">
      <c r="A125" s="27"/>
      <c r="B125" s="32"/>
      <c r="C125" s="72" t="s">
        <v>79</v>
      </c>
      <c r="D125" s="258">
        <v>2650</v>
      </c>
      <c r="E125" s="259">
        <v>700000</v>
      </c>
      <c r="F125" s="45"/>
      <c r="G125" s="45"/>
      <c r="H125" s="45"/>
      <c r="I125" s="270"/>
      <c r="J125" s="45"/>
      <c r="K125" s="243">
        <f t="shared" si="16"/>
      </c>
    </row>
    <row r="126" spans="1:11" ht="12" customHeight="1">
      <c r="A126" s="27"/>
      <c r="B126" s="32"/>
      <c r="C126" s="72"/>
      <c r="D126" s="258"/>
      <c r="E126" s="259"/>
      <c r="F126" s="45"/>
      <c r="G126" s="45"/>
      <c r="H126" s="45"/>
      <c r="I126" s="270"/>
      <c r="J126" s="45"/>
      <c r="K126" s="243">
        <f t="shared" si="16"/>
      </c>
    </row>
    <row r="127" spans="1:11" ht="36">
      <c r="A127" s="27"/>
      <c r="B127" s="32"/>
      <c r="C127" s="72" t="s">
        <v>25</v>
      </c>
      <c r="D127" s="258">
        <v>6210</v>
      </c>
      <c r="E127" s="259">
        <v>493914</v>
      </c>
      <c r="F127" s="45">
        <v>1633000</v>
      </c>
      <c r="G127" s="45">
        <v>800000</v>
      </c>
      <c r="H127" s="45"/>
      <c r="I127" s="270">
        <f>G127</f>
        <v>800000</v>
      </c>
      <c r="J127" s="45"/>
      <c r="K127" s="243">
        <f t="shared" si="16"/>
        <v>1.6197151730868127</v>
      </c>
    </row>
    <row r="128" spans="1:11" ht="36.75" customHeight="1">
      <c r="A128" s="27"/>
      <c r="B128" s="32"/>
      <c r="C128" s="72" t="s">
        <v>80</v>
      </c>
      <c r="D128" s="258">
        <v>2650</v>
      </c>
      <c r="E128" s="259"/>
      <c r="F128" s="45">
        <v>1062000</v>
      </c>
      <c r="G128" s="45">
        <v>1062000</v>
      </c>
      <c r="H128" s="45"/>
      <c r="I128" s="270">
        <f>G128</f>
        <v>1062000</v>
      </c>
      <c r="J128" s="45"/>
      <c r="K128" s="243">
        <f t="shared" si="16"/>
      </c>
    </row>
    <row r="129" spans="1:11" ht="24">
      <c r="A129" s="27"/>
      <c r="B129" s="32"/>
      <c r="C129" s="72" t="s">
        <v>81</v>
      </c>
      <c r="D129" s="258">
        <v>2650</v>
      </c>
      <c r="E129" s="259">
        <v>30000</v>
      </c>
      <c r="F129" s="45">
        <v>80000</v>
      </c>
      <c r="G129" s="45">
        <v>80000</v>
      </c>
      <c r="H129" s="45"/>
      <c r="I129" s="260">
        <v>80000</v>
      </c>
      <c r="J129" s="45"/>
      <c r="K129" s="243">
        <f t="shared" si="16"/>
        <v>2.6666666666666665</v>
      </c>
    </row>
    <row r="130" spans="1:11" ht="21" customHeight="1">
      <c r="A130" s="61"/>
      <c r="B130" s="40">
        <v>70005</v>
      </c>
      <c r="C130" s="277" t="s">
        <v>82</v>
      </c>
      <c r="D130" s="278"/>
      <c r="E130" s="249">
        <f aca="true" t="shared" si="24" ref="E130:J130">IF(SUM(E131,E135:E137)&gt;0,SUM(E131,E135:E137),"")</f>
        <v>407287</v>
      </c>
      <c r="F130" s="31">
        <f t="shared" si="24"/>
        <v>462100</v>
      </c>
      <c r="G130" s="31">
        <f t="shared" si="24"/>
        <v>455100</v>
      </c>
      <c r="H130" s="31">
        <f t="shared" si="24"/>
        <v>415100</v>
      </c>
      <c r="I130" s="250">
        <f t="shared" si="24"/>
      </c>
      <c r="J130" s="31">
        <f t="shared" si="24"/>
        <v>40000</v>
      </c>
      <c r="K130" s="251">
        <f t="shared" si="16"/>
        <v>1.1173938770449339</v>
      </c>
    </row>
    <row r="131" spans="1:11" s="4" customFormat="1" ht="12.75">
      <c r="A131" s="71"/>
      <c r="B131" s="54"/>
      <c r="C131" s="72" t="s">
        <v>83</v>
      </c>
      <c r="D131" s="268">
        <v>4300</v>
      </c>
      <c r="E131" s="280">
        <f aca="true" t="shared" si="25" ref="E131:J131">IF(SUM(E132:E134)&gt;0,SUM(E132:E134),"")</f>
        <v>404495</v>
      </c>
      <c r="F131" s="55">
        <f t="shared" si="25"/>
        <v>440000</v>
      </c>
      <c r="G131" s="55">
        <f t="shared" si="25"/>
        <v>440000</v>
      </c>
      <c r="H131" s="55">
        <f t="shared" si="25"/>
        <v>400000</v>
      </c>
      <c r="I131" s="281">
        <f t="shared" si="25"/>
      </c>
      <c r="J131" s="55">
        <f t="shared" si="25"/>
        <v>40000</v>
      </c>
      <c r="K131" s="266">
        <f t="shared" si="16"/>
        <v>1.0877761158976007</v>
      </c>
    </row>
    <row r="132" spans="1:11" ht="12.75">
      <c r="A132" s="27"/>
      <c r="B132" s="32"/>
      <c r="C132" s="267" t="s">
        <v>84</v>
      </c>
      <c r="D132" s="282"/>
      <c r="E132" s="269">
        <v>298000</v>
      </c>
      <c r="F132" s="164">
        <v>160000</v>
      </c>
      <c r="G132" s="164">
        <v>160000</v>
      </c>
      <c r="H132" s="164">
        <v>120000</v>
      </c>
      <c r="I132" s="270"/>
      <c r="J132" s="164">
        <v>40000</v>
      </c>
      <c r="K132" s="243">
        <f t="shared" si="16"/>
        <v>0.5369127516778524</v>
      </c>
    </row>
    <row r="133" spans="1:11" ht="12.75">
      <c r="A133" s="27"/>
      <c r="B133" s="32"/>
      <c r="C133" s="146" t="s">
        <v>85</v>
      </c>
      <c r="D133" s="282"/>
      <c r="E133" s="286">
        <v>94495</v>
      </c>
      <c r="F133" s="287">
        <v>80000</v>
      </c>
      <c r="G133" s="287">
        <v>80000</v>
      </c>
      <c r="H133" s="287">
        <f>G133</f>
        <v>80000</v>
      </c>
      <c r="I133" s="316"/>
      <c r="J133" s="164"/>
      <c r="K133" s="243">
        <f t="shared" si="16"/>
        <v>0.8466056405100799</v>
      </c>
    </row>
    <row r="134" spans="1:11" ht="12.75">
      <c r="A134" s="27"/>
      <c r="B134" s="32"/>
      <c r="C134" s="271" t="s">
        <v>86</v>
      </c>
      <c r="D134" s="272"/>
      <c r="E134" s="273">
        <v>12000</v>
      </c>
      <c r="F134" s="120">
        <v>200000</v>
      </c>
      <c r="G134" s="120">
        <v>200000</v>
      </c>
      <c r="H134" s="287">
        <f>G134</f>
        <v>200000</v>
      </c>
      <c r="I134" s="317"/>
      <c r="J134" s="164"/>
      <c r="K134" s="243">
        <f t="shared" si="16"/>
        <v>16.666666666666668</v>
      </c>
    </row>
    <row r="135" spans="1:11" ht="13.5" customHeight="1">
      <c r="A135" s="27"/>
      <c r="B135" s="32"/>
      <c r="C135" s="72" t="s">
        <v>87</v>
      </c>
      <c r="D135" s="258">
        <v>4210</v>
      </c>
      <c r="E135" s="259">
        <v>100</v>
      </c>
      <c r="F135" s="45">
        <v>100</v>
      </c>
      <c r="G135" s="45">
        <v>100</v>
      </c>
      <c r="H135" s="34">
        <f>G135</f>
        <v>100</v>
      </c>
      <c r="I135" s="260"/>
      <c r="J135" s="45"/>
      <c r="K135" s="243">
        <f t="shared" si="16"/>
        <v>1</v>
      </c>
    </row>
    <row r="136" spans="1:11" ht="14.25" customHeight="1">
      <c r="A136" s="27"/>
      <c r="B136" s="32"/>
      <c r="C136" s="72" t="s">
        <v>88</v>
      </c>
      <c r="D136" s="258">
        <v>4430</v>
      </c>
      <c r="E136" s="259">
        <v>2692</v>
      </c>
      <c r="F136" s="45">
        <v>2000</v>
      </c>
      <c r="G136" s="45">
        <v>2000</v>
      </c>
      <c r="H136" s="34">
        <f>G136</f>
        <v>2000</v>
      </c>
      <c r="I136" s="260"/>
      <c r="J136" s="45"/>
      <c r="K136" s="243">
        <f t="shared" si="16"/>
        <v>0.7429420505200595</v>
      </c>
    </row>
    <row r="137" spans="1:11" ht="24">
      <c r="A137" s="27"/>
      <c r="B137" s="32"/>
      <c r="C137" s="72" t="s">
        <v>89</v>
      </c>
      <c r="D137" s="258">
        <v>4510</v>
      </c>
      <c r="E137" s="259"/>
      <c r="F137" s="45">
        <v>20000</v>
      </c>
      <c r="G137" s="45">
        <v>13000</v>
      </c>
      <c r="H137" s="45">
        <f>G137</f>
        <v>13000</v>
      </c>
      <c r="I137" s="260"/>
      <c r="J137" s="45"/>
      <c r="K137" s="243">
        <f t="shared" si="16"/>
      </c>
    </row>
    <row r="138" spans="1:11" ht="21.75" customHeight="1">
      <c r="A138" s="61"/>
      <c r="B138" s="40">
        <v>70095</v>
      </c>
      <c r="C138" s="277" t="s">
        <v>90</v>
      </c>
      <c r="D138" s="278"/>
      <c r="E138" s="249">
        <f aca="true" t="shared" si="26" ref="E138:J138">IF(SUM(E139,E140,E144:E145)&gt;0,SUM(E139,E140,E144:E145),"")</f>
        <v>100580</v>
      </c>
      <c r="F138" s="31">
        <f t="shared" si="26"/>
        <v>16492</v>
      </c>
      <c r="G138" s="31">
        <f t="shared" si="26"/>
        <v>16492</v>
      </c>
      <c r="H138" s="31">
        <f t="shared" si="26"/>
        <v>16492</v>
      </c>
      <c r="I138" s="250">
        <f t="shared" si="26"/>
      </c>
      <c r="J138" s="31">
        <f t="shared" si="26"/>
      </c>
      <c r="K138" s="251">
        <f t="shared" si="16"/>
        <v>0.1639689799164844</v>
      </c>
    </row>
    <row r="139" spans="1:11" ht="12.75">
      <c r="A139" s="27"/>
      <c r="B139" s="32"/>
      <c r="C139" s="72" t="s">
        <v>91</v>
      </c>
      <c r="D139" s="258">
        <v>4300</v>
      </c>
      <c r="E139" s="259"/>
      <c r="F139" s="45"/>
      <c r="G139" s="45"/>
      <c r="H139" s="34"/>
      <c r="I139" s="260"/>
      <c r="J139" s="45"/>
      <c r="K139" s="243">
        <f t="shared" si="16"/>
      </c>
    </row>
    <row r="140" spans="1:11" s="4" customFormat="1" ht="12.75">
      <c r="A140" s="71"/>
      <c r="B140" s="54"/>
      <c r="C140" s="72" t="s">
        <v>34</v>
      </c>
      <c r="D140" s="268">
        <v>6050</v>
      </c>
      <c r="E140" s="280">
        <f aca="true" t="shared" si="27" ref="E140:J140">IF(SUM(E141:E143)&gt;0,SUM(E141:E143),"")</f>
        <v>100580</v>
      </c>
      <c r="F140" s="55">
        <f t="shared" si="27"/>
      </c>
      <c r="G140" s="55">
        <f t="shared" si="27"/>
      </c>
      <c r="H140" s="55">
        <f t="shared" si="27"/>
      </c>
      <c r="I140" s="281">
        <f t="shared" si="27"/>
      </c>
      <c r="J140" s="55">
        <f t="shared" si="27"/>
      </c>
      <c r="K140" s="266">
        <f t="shared" si="16"/>
      </c>
    </row>
    <row r="141" spans="1:11" ht="11.25" customHeight="1">
      <c r="A141" s="27"/>
      <c r="B141" s="32"/>
      <c r="C141" s="267"/>
      <c r="D141" s="282"/>
      <c r="E141" s="259"/>
      <c r="F141" s="45"/>
      <c r="G141" s="45"/>
      <c r="H141" s="34"/>
      <c r="I141" s="270"/>
      <c r="J141" s="164"/>
      <c r="K141" s="243">
        <f t="shared" si="16"/>
      </c>
    </row>
    <row r="142" spans="1:11" ht="24">
      <c r="A142" s="27"/>
      <c r="B142" s="32"/>
      <c r="C142" s="146" t="s">
        <v>92</v>
      </c>
      <c r="D142" s="282"/>
      <c r="E142" s="259">
        <v>34215</v>
      </c>
      <c r="F142" s="45"/>
      <c r="G142" s="45"/>
      <c r="H142" s="34"/>
      <c r="I142" s="316"/>
      <c r="J142" s="287"/>
      <c r="K142" s="243">
        <f t="shared" si="16"/>
      </c>
    </row>
    <row r="143" spans="1:11" ht="24">
      <c r="A143" s="27"/>
      <c r="B143" s="32"/>
      <c r="C143" s="271" t="s">
        <v>93</v>
      </c>
      <c r="D143" s="272"/>
      <c r="E143" s="259">
        <v>66365</v>
      </c>
      <c r="F143" s="45"/>
      <c r="G143" s="45"/>
      <c r="H143" s="34"/>
      <c r="I143" s="317"/>
      <c r="J143" s="120"/>
      <c r="K143" s="243">
        <f t="shared" si="16"/>
      </c>
    </row>
    <row r="144" spans="1:11" ht="27" customHeight="1">
      <c r="A144" s="27"/>
      <c r="B144" s="32"/>
      <c r="C144" s="72" t="s">
        <v>70</v>
      </c>
      <c r="D144" s="258">
        <v>8070</v>
      </c>
      <c r="E144" s="259"/>
      <c r="F144" s="45">
        <v>16492</v>
      </c>
      <c r="G144" s="45">
        <v>16492</v>
      </c>
      <c r="H144" s="34">
        <f>G144</f>
        <v>16492</v>
      </c>
      <c r="I144" s="260"/>
      <c r="J144" s="45"/>
      <c r="K144" s="243">
        <f t="shared" si="16"/>
      </c>
    </row>
    <row r="145" spans="1:11" ht="9.75" customHeight="1" thickBot="1">
      <c r="A145" s="27"/>
      <c r="B145" s="32"/>
      <c r="C145" s="72"/>
      <c r="D145" s="258"/>
      <c r="E145" s="259"/>
      <c r="F145" s="45"/>
      <c r="G145" s="45"/>
      <c r="H145" s="45"/>
      <c r="I145" s="260"/>
      <c r="J145" s="45"/>
      <c r="K145" s="256">
        <f t="shared" si="16"/>
      </c>
    </row>
    <row r="146" spans="1:11" ht="21.75" customHeight="1" thickBot="1">
      <c r="A146" s="261">
        <v>710</v>
      </c>
      <c r="B146" s="257"/>
      <c r="C146" s="226" t="s">
        <v>95</v>
      </c>
      <c r="D146" s="227"/>
      <c r="E146" s="228">
        <f aca="true" t="shared" si="28" ref="E146:J146">IF(SUM(E147,E152,E156,E160)&gt;0,SUM(E147,E152,E156,E160),"")</f>
        <v>450863</v>
      </c>
      <c r="F146" s="203">
        <f t="shared" si="28"/>
        <v>752423</v>
      </c>
      <c r="G146" s="203">
        <f t="shared" si="28"/>
        <v>608000</v>
      </c>
      <c r="H146" s="203">
        <f t="shared" si="28"/>
        <v>445000</v>
      </c>
      <c r="I146" s="229">
        <f t="shared" si="28"/>
      </c>
      <c r="J146" s="203">
        <f t="shared" si="28"/>
        <v>163000</v>
      </c>
      <c r="K146" s="230">
        <f t="shared" si="16"/>
        <v>1.3485249399484989</v>
      </c>
    </row>
    <row r="147" spans="1:11" ht="17.25" customHeight="1">
      <c r="A147" s="61"/>
      <c r="B147" s="62">
        <v>71004</v>
      </c>
      <c r="C147" s="233" t="s">
        <v>96</v>
      </c>
      <c r="D147" s="234"/>
      <c r="E147" s="235">
        <f aca="true" t="shared" si="29" ref="E147:J147">IF(SUM(E148:E151)&gt;0,SUM(E148:E151),"")</f>
        <v>100010</v>
      </c>
      <c r="F147" s="81">
        <f t="shared" si="29"/>
        <v>385000</v>
      </c>
      <c r="G147" s="81">
        <f t="shared" si="29"/>
        <v>255000</v>
      </c>
      <c r="H147" s="81">
        <f t="shared" si="29"/>
        <v>255000</v>
      </c>
      <c r="I147" s="236">
        <f t="shared" si="29"/>
      </c>
      <c r="J147" s="81">
        <f t="shared" si="29"/>
      </c>
      <c r="K147" s="237">
        <f t="shared" si="16"/>
        <v>2.54974502549745</v>
      </c>
    </row>
    <row r="148" spans="1:11" ht="12.75">
      <c r="A148" s="27"/>
      <c r="B148" s="32"/>
      <c r="C148" s="72" t="s">
        <v>21</v>
      </c>
      <c r="D148" s="258">
        <v>4300</v>
      </c>
      <c r="E148" s="259">
        <v>100010</v>
      </c>
      <c r="F148" s="45">
        <v>355000</v>
      </c>
      <c r="G148" s="45">
        <v>225000</v>
      </c>
      <c r="H148" s="34">
        <f>G148</f>
        <v>225000</v>
      </c>
      <c r="I148" s="260"/>
      <c r="J148" s="45"/>
      <c r="K148" s="243">
        <f t="shared" si="16"/>
        <v>2.2497750224977504</v>
      </c>
    </row>
    <row r="149" spans="1:11" ht="24">
      <c r="A149" s="27"/>
      <c r="B149" s="32"/>
      <c r="C149" s="72" t="s">
        <v>97</v>
      </c>
      <c r="D149" s="258">
        <v>3030</v>
      </c>
      <c r="E149" s="259"/>
      <c r="F149" s="45">
        <v>25000</v>
      </c>
      <c r="G149" s="45">
        <v>25000</v>
      </c>
      <c r="H149" s="34">
        <f>G149</f>
        <v>25000</v>
      </c>
      <c r="I149" s="260"/>
      <c r="J149" s="45"/>
      <c r="K149" s="243">
        <f t="shared" si="16"/>
      </c>
    </row>
    <row r="150" spans="1:11" ht="12.75">
      <c r="A150" s="27"/>
      <c r="B150" s="32"/>
      <c r="C150" s="72" t="s">
        <v>98</v>
      </c>
      <c r="D150" s="258">
        <v>4110</v>
      </c>
      <c r="E150" s="259"/>
      <c r="F150" s="45">
        <v>4500</v>
      </c>
      <c r="G150" s="45">
        <v>4500</v>
      </c>
      <c r="H150" s="34">
        <f>G150</f>
        <v>4500</v>
      </c>
      <c r="I150" s="260"/>
      <c r="J150" s="45"/>
      <c r="K150" s="243">
        <f t="shared" si="16"/>
      </c>
    </row>
    <row r="151" spans="1:11" ht="12.75">
      <c r="A151" s="27"/>
      <c r="B151" s="32"/>
      <c r="C151" s="72" t="s">
        <v>99</v>
      </c>
      <c r="D151" s="258">
        <v>4120</v>
      </c>
      <c r="E151" s="259"/>
      <c r="F151" s="45">
        <v>500</v>
      </c>
      <c r="G151" s="45">
        <v>500</v>
      </c>
      <c r="H151" s="34">
        <f>G151</f>
        <v>500</v>
      </c>
      <c r="I151" s="260"/>
      <c r="J151" s="45"/>
      <c r="K151" s="243">
        <f t="shared" si="16"/>
      </c>
    </row>
    <row r="152" spans="1:11" ht="18" customHeight="1">
      <c r="A152" s="61"/>
      <c r="B152" s="62">
        <v>71013</v>
      </c>
      <c r="C152" s="233" t="s">
        <v>337</v>
      </c>
      <c r="D152" s="234"/>
      <c r="E152" s="235">
        <f aca="true" t="shared" si="30" ref="E152:J152">IF(SUM(E153:E155)&gt;0,SUM(E153:E155),"")</f>
        <v>30000</v>
      </c>
      <c r="F152" s="81">
        <f t="shared" si="30"/>
        <v>40000</v>
      </c>
      <c r="G152" s="81">
        <f t="shared" si="30"/>
        <v>40000</v>
      </c>
      <c r="H152" s="81">
        <f t="shared" si="30"/>
      </c>
      <c r="I152" s="236">
        <f t="shared" si="30"/>
      </c>
      <c r="J152" s="81">
        <f t="shared" si="30"/>
        <v>40000</v>
      </c>
      <c r="K152" s="251">
        <f t="shared" si="16"/>
        <v>1.3333333333333333</v>
      </c>
    </row>
    <row r="153" spans="1:11" ht="12.75">
      <c r="A153" s="27"/>
      <c r="B153" s="32"/>
      <c r="C153" s="72" t="s">
        <v>21</v>
      </c>
      <c r="D153" s="258">
        <v>4300</v>
      </c>
      <c r="E153" s="259">
        <v>30000</v>
      </c>
      <c r="F153" s="45">
        <v>40000</v>
      </c>
      <c r="G153" s="45">
        <v>40000</v>
      </c>
      <c r="H153" s="45"/>
      <c r="I153" s="260"/>
      <c r="J153" s="45">
        <f>G153</f>
        <v>40000</v>
      </c>
      <c r="K153" s="243">
        <f t="shared" si="16"/>
        <v>1.3333333333333333</v>
      </c>
    </row>
    <row r="154" spans="1:11" ht="12.75">
      <c r="A154" s="27"/>
      <c r="B154" s="32"/>
      <c r="C154" s="72"/>
      <c r="D154" s="258"/>
      <c r="E154" s="259"/>
      <c r="F154" s="45"/>
      <c r="G154" s="45"/>
      <c r="H154" s="45"/>
      <c r="I154" s="260"/>
      <c r="J154" s="45"/>
      <c r="K154" s="243">
        <f t="shared" si="16"/>
      </c>
    </row>
    <row r="155" spans="1:11" ht="12.75">
      <c r="A155" s="27"/>
      <c r="B155" s="59"/>
      <c r="C155" s="72"/>
      <c r="D155" s="258"/>
      <c r="E155" s="259"/>
      <c r="F155" s="45"/>
      <c r="G155" s="45"/>
      <c r="H155" s="45"/>
      <c r="I155" s="260"/>
      <c r="J155" s="45"/>
      <c r="K155" s="243">
        <f t="shared" si="16"/>
      </c>
    </row>
    <row r="156" spans="1:11" ht="18" customHeight="1">
      <c r="A156" s="61"/>
      <c r="B156" s="40">
        <v>71014</v>
      </c>
      <c r="C156" s="277" t="s">
        <v>338</v>
      </c>
      <c r="D156" s="278"/>
      <c r="E156" s="249">
        <f aca="true" t="shared" si="31" ref="E156:J156">IF(SUM(E157:E159)&gt;0,SUM(E157:E159),"")</f>
        <v>237500</v>
      </c>
      <c r="F156" s="31">
        <f t="shared" si="31"/>
        <v>200000</v>
      </c>
      <c r="G156" s="31">
        <f t="shared" si="31"/>
        <v>200000</v>
      </c>
      <c r="H156" s="31">
        <f t="shared" si="31"/>
        <v>190000</v>
      </c>
      <c r="I156" s="250">
        <f t="shared" si="31"/>
      </c>
      <c r="J156" s="31">
        <f t="shared" si="31"/>
        <v>10000</v>
      </c>
      <c r="K156" s="251">
        <f t="shared" si="16"/>
        <v>0.8421052631578947</v>
      </c>
    </row>
    <row r="157" spans="1:11" ht="12.75">
      <c r="A157" s="27"/>
      <c r="B157" s="32"/>
      <c r="C157" s="72" t="s">
        <v>182</v>
      </c>
      <c r="D157" s="258">
        <v>4300</v>
      </c>
      <c r="E157" s="259">
        <v>47500</v>
      </c>
      <c r="F157" s="45">
        <v>10000</v>
      </c>
      <c r="G157" s="45">
        <v>10000</v>
      </c>
      <c r="H157" s="45"/>
      <c r="I157" s="260"/>
      <c r="J157" s="45">
        <v>10000</v>
      </c>
      <c r="K157" s="243">
        <f t="shared" si="16"/>
        <v>0.21052631578947367</v>
      </c>
    </row>
    <row r="158" spans="1:11" ht="12.75">
      <c r="A158" s="27"/>
      <c r="B158" s="32"/>
      <c r="C158" s="72" t="s">
        <v>339</v>
      </c>
      <c r="D158" s="258">
        <v>4300</v>
      </c>
      <c r="E158" s="259">
        <v>190000</v>
      </c>
      <c r="F158" s="45">
        <v>190000</v>
      </c>
      <c r="G158" s="45">
        <v>190000</v>
      </c>
      <c r="H158" s="45">
        <f>G158</f>
        <v>190000</v>
      </c>
      <c r="I158" s="260"/>
      <c r="J158" s="45"/>
      <c r="K158" s="243">
        <f t="shared" si="16"/>
        <v>1</v>
      </c>
    </row>
    <row r="159" spans="1:11" ht="12.75">
      <c r="A159" s="27"/>
      <c r="B159" s="59"/>
      <c r="C159" s="72"/>
      <c r="D159" s="258"/>
      <c r="E159" s="259"/>
      <c r="F159" s="45"/>
      <c r="G159" s="45"/>
      <c r="H159" s="45"/>
      <c r="I159" s="260"/>
      <c r="J159" s="45"/>
      <c r="K159" s="243">
        <f t="shared" si="16"/>
      </c>
    </row>
    <row r="160" spans="1:11" ht="18" customHeight="1">
      <c r="A160" s="61"/>
      <c r="B160" s="40">
        <v>71015</v>
      </c>
      <c r="C160" s="277" t="s">
        <v>340</v>
      </c>
      <c r="D160" s="278"/>
      <c r="E160" s="249">
        <f aca="true" t="shared" si="32" ref="E160:J160">IF(SUM(E161:E171)&gt;0,SUM(E161:E171),"")</f>
        <v>83353</v>
      </c>
      <c r="F160" s="31">
        <f t="shared" si="32"/>
        <v>127423</v>
      </c>
      <c r="G160" s="31">
        <f t="shared" si="32"/>
        <v>113000</v>
      </c>
      <c r="H160" s="31">
        <f t="shared" si="32"/>
      </c>
      <c r="I160" s="250">
        <f t="shared" si="32"/>
      </c>
      <c r="J160" s="31">
        <f t="shared" si="32"/>
        <v>113000</v>
      </c>
      <c r="K160" s="251">
        <f t="shared" si="16"/>
        <v>1.3556800595059566</v>
      </c>
    </row>
    <row r="161" spans="1:11" ht="12.75">
      <c r="A161" s="27"/>
      <c r="B161" s="32"/>
      <c r="C161" s="72" t="s">
        <v>103</v>
      </c>
      <c r="D161" s="258">
        <v>4010</v>
      </c>
      <c r="E161" s="259">
        <v>30195</v>
      </c>
      <c r="F161" s="45">
        <v>37540</v>
      </c>
      <c r="G161" s="45">
        <v>36000</v>
      </c>
      <c r="H161" s="45"/>
      <c r="I161" s="260"/>
      <c r="J161" s="45">
        <v>36000</v>
      </c>
      <c r="K161" s="243">
        <f t="shared" si="16"/>
        <v>1.1922503725782414</v>
      </c>
    </row>
    <row r="162" spans="1:11" ht="12.75">
      <c r="A162" s="27"/>
      <c r="B162" s="32"/>
      <c r="C162" s="72" t="s">
        <v>341</v>
      </c>
      <c r="D162" s="258">
        <v>4020</v>
      </c>
      <c r="E162" s="259">
        <v>27203</v>
      </c>
      <c r="F162" s="45">
        <v>32530</v>
      </c>
      <c r="G162" s="45">
        <v>26400</v>
      </c>
      <c r="H162" s="45"/>
      <c r="I162" s="260"/>
      <c r="J162" s="45">
        <v>26400</v>
      </c>
      <c r="K162" s="243">
        <f t="shared" si="16"/>
        <v>0.9704811969268096</v>
      </c>
    </row>
    <row r="163" spans="1:11" ht="12.75">
      <c r="A163" s="27"/>
      <c r="B163" s="32"/>
      <c r="C163" s="72" t="s">
        <v>104</v>
      </c>
      <c r="D163" s="258">
        <v>4040</v>
      </c>
      <c r="E163" s="259">
        <v>3892</v>
      </c>
      <c r="F163" s="45">
        <v>5360</v>
      </c>
      <c r="G163" s="45">
        <v>4700</v>
      </c>
      <c r="H163" s="45"/>
      <c r="I163" s="260"/>
      <c r="J163" s="45">
        <v>4700</v>
      </c>
      <c r="K163" s="243">
        <f t="shared" si="16"/>
        <v>1.2076053442959918</v>
      </c>
    </row>
    <row r="164" spans="1:11" ht="12.75">
      <c r="A164" s="27"/>
      <c r="B164" s="32"/>
      <c r="C164" s="72" t="s">
        <v>98</v>
      </c>
      <c r="D164" s="258">
        <v>4110</v>
      </c>
      <c r="E164" s="259">
        <v>10892</v>
      </c>
      <c r="F164" s="45">
        <v>13487</v>
      </c>
      <c r="G164" s="45">
        <v>12205</v>
      </c>
      <c r="H164" s="45"/>
      <c r="I164" s="260"/>
      <c r="J164" s="45">
        <v>12205</v>
      </c>
      <c r="K164" s="243">
        <f t="shared" si="16"/>
        <v>1.1205471905986044</v>
      </c>
    </row>
    <row r="165" spans="1:11" ht="12.75">
      <c r="A165" s="27"/>
      <c r="B165" s="32"/>
      <c r="C165" s="72" t="s">
        <v>99</v>
      </c>
      <c r="D165" s="258">
        <v>4120</v>
      </c>
      <c r="E165" s="259">
        <v>1505</v>
      </c>
      <c r="F165" s="45">
        <v>1848</v>
      </c>
      <c r="G165" s="45">
        <v>1643</v>
      </c>
      <c r="H165" s="45"/>
      <c r="I165" s="260"/>
      <c r="J165" s="45">
        <v>1643</v>
      </c>
      <c r="K165" s="243">
        <f aca="true" t="shared" si="33" ref="K165:K231">IF(AND(G165&lt;&gt;"",E165&lt;&gt;""),G165/E165,"")</f>
        <v>1.0916943521594684</v>
      </c>
    </row>
    <row r="166" spans="1:11" ht="12.75">
      <c r="A166" s="27"/>
      <c r="B166" s="32"/>
      <c r="C166" s="72" t="s">
        <v>87</v>
      </c>
      <c r="D166" s="258">
        <v>4210</v>
      </c>
      <c r="E166" s="259">
        <v>2000</v>
      </c>
      <c r="F166" s="45">
        <v>2300</v>
      </c>
      <c r="G166" s="45">
        <v>152</v>
      </c>
      <c r="H166" s="45"/>
      <c r="I166" s="260"/>
      <c r="J166" s="45">
        <v>152</v>
      </c>
      <c r="K166" s="243">
        <f t="shared" si="33"/>
        <v>0.076</v>
      </c>
    </row>
    <row r="167" spans="1:11" ht="12.75">
      <c r="A167" s="27"/>
      <c r="B167" s="32"/>
      <c r="C167" s="72" t="s">
        <v>21</v>
      </c>
      <c r="D167" s="258">
        <v>4300</v>
      </c>
      <c r="E167" s="259">
        <v>1800</v>
      </c>
      <c r="F167" s="45">
        <v>1850</v>
      </c>
      <c r="G167" s="45">
        <v>200</v>
      </c>
      <c r="H167" s="45"/>
      <c r="I167" s="260"/>
      <c r="J167" s="45">
        <v>200</v>
      </c>
      <c r="K167" s="243">
        <f t="shared" si="33"/>
        <v>0.1111111111111111</v>
      </c>
    </row>
    <row r="168" spans="1:11" ht="12.75">
      <c r="A168" s="27"/>
      <c r="B168" s="32"/>
      <c r="C168" s="72" t="s">
        <v>106</v>
      </c>
      <c r="D168" s="258">
        <v>4410</v>
      </c>
      <c r="E168" s="259">
        <v>363</v>
      </c>
      <c r="F168" s="45">
        <v>1200</v>
      </c>
      <c r="G168" s="45">
        <v>300</v>
      </c>
      <c r="H168" s="45"/>
      <c r="I168" s="260"/>
      <c r="J168" s="45">
        <v>300</v>
      </c>
      <c r="K168" s="243">
        <f t="shared" si="33"/>
        <v>0.8264462809917356</v>
      </c>
    </row>
    <row r="169" spans="1:11" ht="12.75">
      <c r="A169" s="27"/>
      <c r="B169" s="32"/>
      <c r="C169" s="72" t="s">
        <v>107</v>
      </c>
      <c r="D169" s="258">
        <v>4440</v>
      </c>
      <c r="E169" s="259">
        <v>1353</v>
      </c>
      <c r="F169" s="45">
        <v>1308</v>
      </c>
      <c r="G169" s="45">
        <v>1400</v>
      </c>
      <c r="H169" s="45"/>
      <c r="I169" s="260"/>
      <c r="J169" s="45">
        <v>1400</v>
      </c>
      <c r="K169" s="243">
        <f t="shared" si="33"/>
        <v>1.0347376201034737</v>
      </c>
    </row>
    <row r="170" spans="1:11" ht="12.75">
      <c r="A170" s="27"/>
      <c r="B170" s="32"/>
      <c r="C170" s="72" t="s">
        <v>114</v>
      </c>
      <c r="D170" s="258">
        <v>4430</v>
      </c>
      <c r="E170" s="259">
        <v>150</v>
      </c>
      <c r="F170" s="45"/>
      <c r="G170" s="45"/>
      <c r="H170" s="45"/>
      <c r="I170" s="260"/>
      <c r="J170" s="45"/>
      <c r="K170" s="243">
        <f t="shared" si="33"/>
      </c>
    </row>
    <row r="171" spans="1:11" ht="13.5" thickBot="1">
      <c r="A171" s="27"/>
      <c r="B171" s="32"/>
      <c r="C171" s="72" t="s">
        <v>342</v>
      </c>
      <c r="D171" s="258">
        <v>6060</v>
      </c>
      <c r="E171" s="259">
        <v>4000</v>
      </c>
      <c r="F171" s="45">
        <v>30000</v>
      </c>
      <c r="G171" s="45">
        <v>30000</v>
      </c>
      <c r="H171" s="45"/>
      <c r="I171" s="260"/>
      <c r="J171" s="45">
        <v>30000</v>
      </c>
      <c r="K171" s="256">
        <f t="shared" si="33"/>
        <v>7.5</v>
      </c>
    </row>
    <row r="172" spans="1:11" ht="21" customHeight="1" thickBot="1">
      <c r="A172" s="261">
        <v>750</v>
      </c>
      <c r="B172" s="257"/>
      <c r="C172" s="226" t="s">
        <v>100</v>
      </c>
      <c r="D172" s="227"/>
      <c r="E172" s="228">
        <f aca="true" t="shared" si="34" ref="E172:J172">IF(SUM(E173,E187,E199,E207,E227,E235)&gt;0,SUM(E173,E187,E199,E207,E227,E235),"")</f>
        <v>9121658</v>
      </c>
      <c r="F172" s="203">
        <f t="shared" si="34"/>
        <v>11121222</v>
      </c>
      <c r="G172" s="203">
        <f t="shared" si="34"/>
        <v>10832703</v>
      </c>
      <c r="H172" s="203">
        <f t="shared" si="34"/>
        <v>10168703</v>
      </c>
      <c r="I172" s="229">
        <f t="shared" si="34"/>
      </c>
      <c r="J172" s="203">
        <f t="shared" si="34"/>
        <v>664000</v>
      </c>
      <c r="K172" s="230">
        <f t="shared" si="33"/>
        <v>1.1875804815308795</v>
      </c>
    </row>
    <row r="173" spans="1:11" s="73" customFormat="1" ht="18" customHeight="1">
      <c r="A173" s="39"/>
      <c r="B173" s="62">
        <v>75011</v>
      </c>
      <c r="C173" s="233" t="s">
        <v>101</v>
      </c>
      <c r="D173" s="234"/>
      <c r="E173" s="235">
        <f aca="true" t="shared" si="35" ref="E173:J173">IF(SUM(E174:E186)&gt;0,SUM(E174:E186),"")</f>
        <v>749394</v>
      </c>
      <c r="F173" s="81">
        <f t="shared" si="35"/>
        <v>746519</v>
      </c>
      <c r="G173" s="81">
        <f t="shared" si="35"/>
        <v>746519</v>
      </c>
      <c r="H173" s="81">
        <f t="shared" si="35"/>
        <v>105519</v>
      </c>
      <c r="I173" s="236">
        <f t="shared" si="35"/>
      </c>
      <c r="J173" s="81">
        <f t="shared" si="35"/>
        <v>641000</v>
      </c>
      <c r="K173" s="237">
        <f t="shared" si="33"/>
        <v>0.9961635668286642</v>
      </c>
    </row>
    <row r="174" spans="1:11" ht="12.75">
      <c r="A174" s="27"/>
      <c r="B174" s="32"/>
      <c r="C174" s="72" t="s">
        <v>140</v>
      </c>
      <c r="D174" s="258">
        <v>3020</v>
      </c>
      <c r="E174" s="259"/>
      <c r="F174" s="45">
        <v>5100</v>
      </c>
      <c r="G174" s="45">
        <v>5100</v>
      </c>
      <c r="H174" s="45">
        <v>5100</v>
      </c>
      <c r="I174" s="260"/>
      <c r="J174" s="45"/>
      <c r="K174" s="243">
        <f t="shared" si="33"/>
      </c>
    </row>
    <row r="175" spans="1:11" ht="12.75">
      <c r="A175" s="27"/>
      <c r="B175" s="32"/>
      <c r="C175" s="72" t="s">
        <v>103</v>
      </c>
      <c r="D175" s="258">
        <v>4010</v>
      </c>
      <c r="E175" s="259">
        <v>532694</v>
      </c>
      <c r="F175" s="45">
        <v>535594</v>
      </c>
      <c r="G175" s="45">
        <v>535594</v>
      </c>
      <c r="H175" s="45">
        <v>67594</v>
      </c>
      <c r="I175" s="260"/>
      <c r="J175" s="45">
        <v>468000</v>
      </c>
      <c r="K175" s="243">
        <f t="shared" si="33"/>
        <v>1.005444026026199</v>
      </c>
    </row>
    <row r="176" spans="1:11" ht="12.75">
      <c r="A176" s="27"/>
      <c r="B176" s="32"/>
      <c r="C176" s="72" t="s">
        <v>104</v>
      </c>
      <c r="D176" s="258">
        <v>4040</v>
      </c>
      <c r="E176" s="259">
        <v>39353</v>
      </c>
      <c r="F176" s="45">
        <v>43154</v>
      </c>
      <c r="G176" s="45">
        <v>43154</v>
      </c>
      <c r="H176" s="45">
        <v>3654</v>
      </c>
      <c r="I176" s="260"/>
      <c r="J176" s="45">
        <v>39500</v>
      </c>
      <c r="K176" s="243">
        <f t="shared" si="33"/>
        <v>1.0965872995705537</v>
      </c>
    </row>
    <row r="177" spans="1:11" ht="12.75">
      <c r="A177" s="27"/>
      <c r="B177" s="32"/>
      <c r="C177" s="72" t="s">
        <v>98</v>
      </c>
      <c r="D177" s="258">
        <v>4110</v>
      </c>
      <c r="E177" s="259">
        <v>100830</v>
      </c>
      <c r="F177" s="45">
        <v>99718</v>
      </c>
      <c r="G177" s="45">
        <v>99718</v>
      </c>
      <c r="H177" s="45">
        <v>13718</v>
      </c>
      <c r="I177" s="260"/>
      <c r="J177" s="45">
        <v>86000</v>
      </c>
      <c r="K177" s="243">
        <f t="shared" si="33"/>
        <v>0.9889715362491323</v>
      </c>
    </row>
    <row r="178" spans="1:11" ht="12.75">
      <c r="A178" s="27"/>
      <c r="B178" s="32"/>
      <c r="C178" s="72" t="s">
        <v>99</v>
      </c>
      <c r="D178" s="258">
        <v>4120</v>
      </c>
      <c r="E178" s="259">
        <v>13820</v>
      </c>
      <c r="F178" s="45">
        <v>14179</v>
      </c>
      <c r="G178" s="45">
        <v>14179</v>
      </c>
      <c r="H178" s="45">
        <v>3679</v>
      </c>
      <c r="I178" s="260"/>
      <c r="J178" s="45">
        <v>10500</v>
      </c>
      <c r="K178" s="243">
        <f t="shared" si="33"/>
        <v>1.0259768451519538</v>
      </c>
    </row>
    <row r="179" spans="1:11" ht="12.75">
      <c r="A179" s="27"/>
      <c r="B179" s="32"/>
      <c r="C179" s="72" t="s">
        <v>105</v>
      </c>
      <c r="D179" s="258">
        <v>4210</v>
      </c>
      <c r="E179" s="259">
        <v>23200</v>
      </c>
      <c r="F179" s="45">
        <v>18250</v>
      </c>
      <c r="G179" s="45">
        <v>18250</v>
      </c>
      <c r="H179" s="45">
        <v>3250</v>
      </c>
      <c r="I179" s="260"/>
      <c r="J179" s="45">
        <v>15000</v>
      </c>
      <c r="K179" s="243">
        <f t="shared" si="33"/>
        <v>0.7866379310344828</v>
      </c>
    </row>
    <row r="180" spans="1:11" ht="12.75">
      <c r="A180" s="27"/>
      <c r="B180" s="32"/>
      <c r="C180" s="72" t="s">
        <v>21</v>
      </c>
      <c r="D180" s="258">
        <v>4300</v>
      </c>
      <c r="E180" s="259">
        <v>26374</v>
      </c>
      <c r="F180" s="45">
        <v>15100</v>
      </c>
      <c r="G180" s="45">
        <v>15100</v>
      </c>
      <c r="H180" s="45">
        <v>3100</v>
      </c>
      <c r="I180" s="260"/>
      <c r="J180" s="45">
        <v>12000</v>
      </c>
      <c r="K180" s="243">
        <f t="shared" si="33"/>
        <v>0.5725335557746265</v>
      </c>
    </row>
    <row r="181" spans="1:11" ht="12.75">
      <c r="A181" s="27"/>
      <c r="B181" s="32"/>
      <c r="C181" s="72" t="s">
        <v>106</v>
      </c>
      <c r="D181" s="258">
        <v>4410</v>
      </c>
      <c r="E181" s="259">
        <v>2300</v>
      </c>
      <c r="F181" s="45">
        <v>1500</v>
      </c>
      <c r="G181" s="45">
        <v>1500</v>
      </c>
      <c r="H181" s="45">
        <v>500</v>
      </c>
      <c r="I181" s="260"/>
      <c r="J181" s="45">
        <v>1000</v>
      </c>
      <c r="K181" s="243">
        <f t="shared" si="33"/>
        <v>0.6521739130434783</v>
      </c>
    </row>
    <row r="182" spans="1:11" ht="12.75">
      <c r="A182" s="27"/>
      <c r="B182" s="32"/>
      <c r="C182" s="72" t="s">
        <v>107</v>
      </c>
      <c r="D182" s="258">
        <v>4440</v>
      </c>
      <c r="E182" s="259">
        <v>10823</v>
      </c>
      <c r="F182" s="45">
        <v>10824</v>
      </c>
      <c r="G182" s="45">
        <v>10824</v>
      </c>
      <c r="H182" s="45">
        <v>1824</v>
      </c>
      <c r="I182" s="260"/>
      <c r="J182" s="45">
        <v>9000</v>
      </c>
      <c r="K182" s="243">
        <f t="shared" si="33"/>
        <v>1.0000923958237087</v>
      </c>
    </row>
    <row r="183" spans="1:11" ht="12.75">
      <c r="A183" s="27"/>
      <c r="B183" s="32"/>
      <c r="C183" s="72" t="s">
        <v>108</v>
      </c>
      <c r="D183" s="258">
        <v>4530</v>
      </c>
      <c r="E183" s="259"/>
      <c r="F183" s="45">
        <v>3100</v>
      </c>
      <c r="G183" s="45">
        <v>3100</v>
      </c>
      <c r="H183" s="45">
        <v>3100</v>
      </c>
      <c r="I183" s="260"/>
      <c r="J183" s="45"/>
      <c r="K183" s="243">
        <f t="shared" si="33"/>
      </c>
    </row>
    <row r="184" spans="1:11" ht="12.75">
      <c r="A184" s="27"/>
      <c r="B184" s="32"/>
      <c r="C184" s="72"/>
      <c r="D184" s="258"/>
      <c r="E184" s="259"/>
      <c r="F184" s="45"/>
      <c r="G184" s="45"/>
      <c r="H184" s="45"/>
      <c r="I184" s="260"/>
      <c r="J184" s="45"/>
      <c r="K184" s="243">
        <f t="shared" si="33"/>
      </c>
    </row>
    <row r="185" spans="1:11" ht="12.75">
      <c r="A185" s="27"/>
      <c r="B185" s="32"/>
      <c r="C185" s="72"/>
      <c r="D185" s="258"/>
      <c r="E185" s="259"/>
      <c r="F185" s="45"/>
      <c r="G185" s="45"/>
      <c r="H185" s="45"/>
      <c r="I185" s="260"/>
      <c r="J185" s="45"/>
      <c r="K185" s="243">
        <f t="shared" si="33"/>
      </c>
    </row>
    <row r="186" spans="1:11" ht="12.75">
      <c r="A186" s="27"/>
      <c r="B186" s="318"/>
      <c r="C186" s="72"/>
      <c r="D186" s="258"/>
      <c r="E186" s="259"/>
      <c r="F186" s="45"/>
      <c r="G186" s="45"/>
      <c r="H186" s="45"/>
      <c r="I186" s="260"/>
      <c r="J186" s="45"/>
      <c r="K186" s="243">
        <f t="shared" si="33"/>
      </c>
    </row>
    <row r="187" spans="1:11" s="73" customFormat="1" ht="18" customHeight="1">
      <c r="A187" s="39"/>
      <c r="B187" s="62">
        <v>75020</v>
      </c>
      <c r="C187" s="233" t="s">
        <v>343</v>
      </c>
      <c r="D187" s="234"/>
      <c r="E187" s="235">
        <f aca="true" t="shared" si="36" ref="E187:J187">IF(SUM(E188:E198)&gt;0,SUM(E188:E198),"")</f>
        <v>1534028</v>
      </c>
      <c r="F187" s="81">
        <f t="shared" si="36"/>
        <v>1491327</v>
      </c>
      <c r="G187" s="81">
        <f t="shared" si="36"/>
        <v>1491327</v>
      </c>
      <c r="H187" s="81">
        <f t="shared" si="36"/>
        <v>1491327</v>
      </c>
      <c r="I187" s="236">
        <f t="shared" si="36"/>
      </c>
      <c r="J187" s="81">
        <f t="shared" si="36"/>
      </c>
      <c r="K187" s="237">
        <f t="shared" si="33"/>
        <v>0.9721641325973189</v>
      </c>
    </row>
    <row r="188" spans="1:11" ht="12.75">
      <c r="A188" s="27"/>
      <c r="B188" s="32"/>
      <c r="C188" s="72" t="s">
        <v>103</v>
      </c>
      <c r="D188" s="258">
        <v>4010</v>
      </c>
      <c r="E188" s="259">
        <v>757519</v>
      </c>
      <c r="F188" s="45">
        <v>747427</v>
      </c>
      <c r="G188" s="45">
        <v>747427</v>
      </c>
      <c r="H188" s="45">
        <f>G188</f>
        <v>747427</v>
      </c>
      <c r="I188" s="260"/>
      <c r="J188" s="45"/>
      <c r="K188" s="243">
        <f t="shared" si="33"/>
        <v>0.9866775618829363</v>
      </c>
    </row>
    <row r="189" spans="1:11" ht="12.75">
      <c r="A189" s="27"/>
      <c r="B189" s="32"/>
      <c r="C189" s="72" t="s">
        <v>104</v>
      </c>
      <c r="D189" s="258">
        <v>4040</v>
      </c>
      <c r="E189" s="259">
        <v>52684</v>
      </c>
      <c r="F189" s="45">
        <v>58440</v>
      </c>
      <c r="G189" s="45">
        <v>58440</v>
      </c>
      <c r="H189" s="45">
        <f aca="true" t="shared" si="37" ref="H189:H195">G189</f>
        <v>58440</v>
      </c>
      <c r="I189" s="260" t="s">
        <v>454</v>
      </c>
      <c r="J189" s="45"/>
      <c r="K189" s="243">
        <f t="shared" si="33"/>
        <v>1.1092551818388885</v>
      </c>
    </row>
    <row r="190" spans="1:11" ht="12.75">
      <c r="A190" s="27"/>
      <c r="B190" s="32"/>
      <c r="C190" s="72" t="s">
        <v>98</v>
      </c>
      <c r="D190" s="258">
        <v>4110</v>
      </c>
      <c r="E190" s="259">
        <v>136700</v>
      </c>
      <c r="F190" s="45">
        <v>138851</v>
      </c>
      <c r="G190" s="45">
        <v>138851</v>
      </c>
      <c r="H190" s="45">
        <f t="shared" si="37"/>
        <v>138851</v>
      </c>
      <c r="I190" s="260"/>
      <c r="J190" s="45"/>
      <c r="K190" s="243">
        <f t="shared" si="33"/>
        <v>1.0157351865398683</v>
      </c>
    </row>
    <row r="191" spans="1:11" ht="12.75">
      <c r="A191" s="27"/>
      <c r="B191" s="32"/>
      <c r="C191" s="72" t="s">
        <v>99</v>
      </c>
      <c r="D191" s="258">
        <v>4120</v>
      </c>
      <c r="E191" s="259">
        <v>18011</v>
      </c>
      <c r="F191" s="45">
        <v>19744</v>
      </c>
      <c r="G191" s="45">
        <v>19744</v>
      </c>
      <c r="H191" s="45">
        <f t="shared" si="37"/>
        <v>19744</v>
      </c>
      <c r="I191" s="260"/>
      <c r="J191" s="45"/>
      <c r="K191" s="243">
        <f t="shared" si="33"/>
        <v>1.096218977291655</v>
      </c>
    </row>
    <row r="192" spans="1:11" ht="12.75">
      <c r="A192" s="27"/>
      <c r="B192" s="32"/>
      <c r="C192" s="72" t="s">
        <v>105</v>
      </c>
      <c r="D192" s="258">
        <v>4210</v>
      </c>
      <c r="E192" s="259">
        <v>47790</v>
      </c>
      <c r="F192" s="45">
        <v>35500</v>
      </c>
      <c r="G192" s="45">
        <v>35500</v>
      </c>
      <c r="H192" s="45">
        <f t="shared" si="37"/>
        <v>35500</v>
      </c>
      <c r="I192" s="260"/>
      <c r="J192" s="45"/>
      <c r="K192" s="243">
        <f t="shared" si="33"/>
        <v>0.742833228708935</v>
      </c>
    </row>
    <row r="193" spans="1:11" ht="12.75">
      <c r="A193" s="27"/>
      <c r="B193" s="32"/>
      <c r="C193" s="72" t="s">
        <v>21</v>
      </c>
      <c r="D193" s="258">
        <v>4300</v>
      </c>
      <c r="E193" s="259">
        <v>499349</v>
      </c>
      <c r="F193" s="45">
        <v>470250</v>
      </c>
      <c r="G193" s="45">
        <v>470250</v>
      </c>
      <c r="H193" s="45">
        <f t="shared" si="37"/>
        <v>470250</v>
      </c>
      <c r="I193" s="260"/>
      <c r="J193" s="45"/>
      <c r="K193" s="243">
        <f t="shared" si="33"/>
        <v>0.9417261274178981</v>
      </c>
    </row>
    <row r="194" spans="1:11" ht="12.75">
      <c r="A194" s="27"/>
      <c r="B194" s="32"/>
      <c r="C194" s="72" t="s">
        <v>111</v>
      </c>
      <c r="D194" s="258">
        <v>4410</v>
      </c>
      <c r="E194" s="259">
        <v>3000</v>
      </c>
      <c r="F194" s="45">
        <v>2850</v>
      </c>
      <c r="G194" s="45">
        <v>2850</v>
      </c>
      <c r="H194" s="45">
        <f t="shared" si="37"/>
        <v>2850</v>
      </c>
      <c r="I194" s="260"/>
      <c r="J194" s="45"/>
      <c r="K194" s="243">
        <f t="shared" si="33"/>
        <v>0.95</v>
      </c>
    </row>
    <row r="195" spans="1:11" ht="12.75">
      <c r="A195" s="27"/>
      <c r="B195" s="32"/>
      <c r="C195" s="72" t="s">
        <v>107</v>
      </c>
      <c r="D195" s="258">
        <v>4440</v>
      </c>
      <c r="E195" s="259">
        <v>18265</v>
      </c>
      <c r="F195" s="45">
        <v>18265</v>
      </c>
      <c r="G195" s="45">
        <v>18265</v>
      </c>
      <c r="H195" s="45">
        <f t="shared" si="37"/>
        <v>18265</v>
      </c>
      <c r="I195" s="260"/>
      <c r="J195" s="45"/>
      <c r="K195" s="243">
        <f t="shared" si="33"/>
        <v>1</v>
      </c>
    </row>
    <row r="196" spans="1:11" ht="12.75">
      <c r="A196" s="27"/>
      <c r="B196" s="32"/>
      <c r="C196" s="72" t="s">
        <v>455</v>
      </c>
      <c r="D196" s="258">
        <v>4420</v>
      </c>
      <c r="E196" s="259">
        <v>710</v>
      </c>
      <c r="F196" s="45"/>
      <c r="G196" s="45"/>
      <c r="H196" s="45"/>
      <c r="I196" s="260"/>
      <c r="J196" s="45"/>
      <c r="K196" s="243">
        <f t="shared" si="33"/>
      </c>
    </row>
    <row r="197" spans="1:11" ht="38.25" customHeight="1">
      <c r="A197" s="27"/>
      <c r="B197" s="32"/>
      <c r="C197" s="72"/>
      <c r="D197" s="258"/>
      <c r="E197" s="259"/>
      <c r="F197" s="45"/>
      <c r="G197" s="45"/>
      <c r="H197" s="45"/>
      <c r="I197" s="260"/>
      <c r="J197" s="45"/>
      <c r="K197" s="243">
        <f t="shared" si="33"/>
      </c>
    </row>
    <row r="198" spans="1:11" ht="12.75">
      <c r="A198" s="27"/>
      <c r="B198" s="59"/>
      <c r="C198" s="72"/>
      <c r="D198" s="258"/>
      <c r="E198" s="259"/>
      <c r="F198" s="45"/>
      <c r="G198" s="45"/>
      <c r="H198" s="45"/>
      <c r="I198" s="260"/>
      <c r="J198" s="45"/>
      <c r="K198" s="243">
        <f t="shared" si="33"/>
      </c>
    </row>
    <row r="199" spans="1:11" s="73" customFormat="1" ht="18" customHeight="1">
      <c r="A199" s="39"/>
      <c r="B199" s="40">
        <v>75022</v>
      </c>
      <c r="C199" s="277" t="s">
        <v>109</v>
      </c>
      <c r="D199" s="278"/>
      <c r="E199" s="249">
        <f aca="true" t="shared" si="38" ref="E199:J199">IF(SUM(E200:E206)&gt;0,SUM(E200:E206),"")</f>
        <v>320235</v>
      </c>
      <c r="F199" s="31">
        <f t="shared" si="38"/>
        <v>317158</v>
      </c>
      <c r="G199" s="31">
        <f t="shared" si="38"/>
        <v>317158</v>
      </c>
      <c r="H199" s="31">
        <f t="shared" si="38"/>
        <v>317158</v>
      </c>
      <c r="I199" s="250">
        <f t="shared" si="38"/>
      </c>
      <c r="J199" s="31">
        <f t="shared" si="38"/>
      </c>
      <c r="K199" s="251">
        <f t="shared" si="33"/>
        <v>0.9903914312926445</v>
      </c>
    </row>
    <row r="200" spans="1:11" ht="12.75">
      <c r="A200" s="27"/>
      <c r="B200" s="32"/>
      <c r="C200" s="72" t="s">
        <v>110</v>
      </c>
      <c r="D200" s="258">
        <v>3030</v>
      </c>
      <c r="E200" s="259">
        <v>306200</v>
      </c>
      <c r="F200" s="45">
        <v>303050</v>
      </c>
      <c r="G200" s="45">
        <v>303050</v>
      </c>
      <c r="H200" s="45">
        <f>G200</f>
        <v>303050</v>
      </c>
      <c r="I200" s="260"/>
      <c r="J200" s="45"/>
      <c r="K200" s="243">
        <f t="shared" si="33"/>
        <v>0.989712606139778</v>
      </c>
    </row>
    <row r="201" spans="1:11" ht="12.75">
      <c r="A201" s="27"/>
      <c r="B201" s="32"/>
      <c r="C201" s="72" t="s">
        <v>105</v>
      </c>
      <c r="D201" s="258">
        <v>4210</v>
      </c>
      <c r="E201" s="259">
        <v>5000</v>
      </c>
      <c r="F201" s="45">
        <v>3135</v>
      </c>
      <c r="G201" s="45">
        <v>3135</v>
      </c>
      <c r="H201" s="45">
        <f>G201</f>
        <v>3135</v>
      </c>
      <c r="I201" s="260"/>
      <c r="J201" s="45"/>
      <c r="K201" s="243">
        <f t="shared" si="33"/>
        <v>0.627</v>
      </c>
    </row>
    <row r="202" spans="1:11" ht="12.75">
      <c r="A202" s="27"/>
      <c r="B202" s="32"/>
      <c r="C202" s="72" t="s">
        <v>21</v>
      </c>
      <c r="D202" s="258">
        <v>4300</v>
      </c>
      <c r="E202" s="259">
        <v>5500</v>
      </c>
      <c r="F202" s="45">
        <v>7838</v>
      </c>
      <c r="G202" s="45">
        <v>7838</v>
      </c>
      <c r="H202" s="45">
        <f>G202</f>
        <v>7838</v>
      </c>
      <c r="I202" s="260"/>
      <c r="J202" s="45"/>
      <c r="K202" s="243">
        <f t="shared" si="33"/>
        <v>1.4250909090909092</v>
      </c>
    </row>
    <row r="203" spans="1:11" ht="12.75">
      <c r="A203" s="27"/>
      <c r="B203" s="32"/>
      <c r="C203" s="72" t="s">
        <v>111</v>
      </c>
      <c r="D203" s="258">
        <v>4410</v>
      </c>
      <c r="E203" s="259">
        <v>3535</v>
      </c>
      <c r="F203" s="45">
        <v>3135</v>
      </c>
      <c r="G203" s="45">
        <v>3135</v>
      </c>
      <c r="H203" s="45">
        <f>G203</f>
        <v>3135</v>
      </c>
      <c r="I203" s="260"/>
      <c r="J203" s="45"/>
      <c r="K203" s="243">
        <f t="shared" si="33"/>
        <v>0.8868458274398868</v>
      </c>
    </row>
    <row r="204" spans="1:11" ht="12.75">
      <c r="A204" s="27"/>
      <c r="B204" s="32"/>
      <c r="C204" s="72"/>
      <c r="D204" s="258"/>
      <c r="E204" s="259"/>
      <c r="F204" s="45"/>
      <c r="G204" s="45"/>
      <c r="H204" s="45"/>
      <c r="I204" s="260"/>
      <c r="J204" s="45"/>
      <c r="K204" s="243">
        <f t="shared" si="33"/>
      </c>
    </row>
    <row r="205" spans="1:11" ht="12.75">
      <c r="A205" s="27"/>
      <c r="B205" s="32"/>
      <c r="C205" s="72"/>
      <c r="D205" s="258"/>
      <c r="E205" s="259"/>
      <c r="F205" s="45"/>
      <c r="G205" s="45"/>
      <c r="H205" s="45"/>
      <c r="I205" s="260"/>
      <c r="J205" s="45"/>
      <c r="K205" s="243">
        <f t="shared" si="33"/>
      </c>
    </row>
    <row r="206" spans="1:11" ht="12.75">
      <c r="A206" s="27"/>
      <c r="B206" s="59"/>
      <c r="C206" s="72"/>
      <c r="D206" s="258"/>
      <c r="E206" s="259"/>
      <c r="F206" s="45"/>
      <c r="G206" s="45"/>
      <c r="H206" s="45"/>
      <c r="I206" s="260"/>
      <c r="J206" s="45"/>
      <c r="K206" s="243">
        <f t="shared" si="33"/>
      </c>
    </row>
    <row r="207" spans="1:11" s="73" customFormat="1" ht="18" customHeight="1">
      <c r="A207" s="39"/>
      <c r="B207" s="40">
        <v>75023</v>
      </c>
      <c r="C207" s="277" t="s">
        <v>112</v>
      </c>
      <c r="D207" s="278"/>
      <c r="E207" s="249">
        <f aca="true" t="shared" si="39" ref="E207:J207">IF(SUM(E208:E224)&gt;0,SUM(E208:E224),"")</f>
        <v>6349221</v>
      </c>
      <c r="F207" s="31">
        <f t="shared" si="39"/>
        <v>8283783</v>
      </c>
      <c r="G207" s="31">
        <f t="shared" si="39"/>
        <v>7997264</v>
      </c>
      <c r="H207" s="31">
        <f t="shared" si="39"/>
        <v>7997264</v>
      </c>
      <c r="I207" s="250">
        <f t="shared" si="39"/>
      </c>
      <c r="J207" s="31">
        <f t="shared" si="39"/>
      </c>
      <c r="K207" s="251">
        <f t="shared" si="33"/>
        <v>1.2595661735510546</v>
      </c>
    </row>
    <row r="208" spans="1:11" ht="12.75">
      <c r="A208" s="27"/>
      <c r="B208" s="32"/>
      <c r="C208" s="72" t="s">
        <v>140</v>
      </c>
      <c r="D208" s="258">
        <v>3020</v>
      </c>
      <c r="E208" s="259">
        <v>3500</v>
      </c>
      <c r="F208" s="45">
        <v>3000</v>
      </c>
      <c r="G208" s="45">
        <v>3000</v>
      </c>
      <c r="H208" s="45">
        <f aca="true" t="shared" si="40" ref="H208:H224">G208</f>
        <v>3000</v>
      </c>
      <c r="I208" s="260"/>
      <c r="J208" s="45"/>
      <c r="K208" s="243">
        <f t="shared" si="33"/>
        <v>0.8571428571428571</v>
      </c>
    </row>
    <row r="209" spans="1:11" ht="12.75">
      <c r="A209" s="27"/>
      <c r="B209" s="32"/>
      <c r="C209" s="72" t="s">
        <v>103</v>
      </c>
      <c r="D209" s="258">
        <v>4010</v>
      </c>
      <c r="E209" s="259">
        <v>4124618</v>
      </c>
      <c r="F209" s="45">
        <v>4680020</v>
      </c>
      <c r="G209" s="45">
        <v>4459765</v>
      </c>
      <c r="H209" s="45">
        <f t="shared" si="40"/>
        <v>4459765</v>
      </c>
      <c r="I209" s="260"/>
      <c r="J209" s="45"/>
      <c r="K209" s="243">
        <f t="shared" si="33"/>
        <v>1.0812552823073556</v>
      </c>
    </row>
    <row r="210" spans="1:11" ht="12.75">
      <c r="A210" s="27"/>
      <c r="B210" s="32"/>
      <c r="C210" s="72" t="s">
        <v>104</v>
      </c>
      <c r="D210" s="258">
        <v>4040</v>
      </c>
      <c r="E210" s="259">
        <v>274952</v>
      </c>
      <c r="F210" s="45">
        <v>335750</v>
      </c>
      <c r="G210" s="45">
        <v>335750</v>
      </c>
      <c r="H210" s="45">
        <f t="shared" si="40"/>
        <v>335750</v>
      </c>
      <c r="I210" s="260"/>
      <c r="J210" s="45"/>
      <c r="K210" s="243">
        <f t="shared" si="33"/>
        <v>1.2211222322441735</v>
      </c>
    </row>
    <row r="211" spans="1:11" ht="12.75">
      <c r="A211" s="27"/>
      <c r="B211" s="32"/>
      <c r="C211" s="72" t="s">
        <v>98</v>
      </c>
      <c r="D211" s="258">
        <v>4110</v>
      </c>
      <c r="E211" s="259">
        <v>734830</v>
      </c>
      <c r="F211" s="45">
        <v>864217</v>
      </c>
      <c r="G211" s="45">
        <v>857438</v>
      </c>
      <c r="H211" s="45">
        <f t="shared" si="40"/>
        <v>857438</v>
      </c>
      <c r="I211" s="260"/>
      <c r="J211" s="45"/>
      <c r="K211" s="243">
        <f t="shared" si="33"/>
        <v>1.1668521971068138</v>
      </c>
    </row>
    <row r="212" spans="1:11" ht="12.75">
      <c r="A212" s="27"/>
      <c r="B212" s="32"/>
      <c r="C212" s="72" t="s">
        <v>99</v>
      </c>
      <c r="D212" s="258">
        <v>4120</v>
      </c>
      <c r="E212" s="259">
        <v>103584</v>
      </c>
      <c r="F212" s="45">
        <v>122886</v>
      </c>
      <c r="G212" s="45">
        <v>117490</v>
      </c>
      <c r="H212" s="45">
        <f t="shared" si="40"/>
        <v>117490</v>
      </c>
      <c r="I212" s="260"/>
      <c r="J212" s="45"/>
      <c r="K212" s="243">
        <f t="shared" si="33"/>
        <v>1.134248532591906</v>
      </c>
    </row>
    <row r="213" spans="1:11" ht="12.75">
      <c r="A213" s="27"/>
      <c r="B213" s="32"/>
      <c r="C213" s="72" t="s">
        <v>87</v>
      </c>
      <c r="D213" s="258">
        <v>4210</v>
      </c>
      <c r="E213" s="259">
        <v>162535</v>
      </c>
      <c r="F213" s="45">
        <v>176500</v>
      </c>
      <c r="G213" s="45">
        <v>167411</v>
      </c>
      <c r="H213" s="45">
        <f t="shared" si="40"/>
        <v>167411</v>
      </c>
      <c r="I213" s="260"/>
      <c r="J213" s="45"/>
      <c r="K213" s="243">
        <f t="shared" si="33"/>
        <v>1.0299996923739503</v>
      </c>
    </row>
    <row r="214" spans="1:11" ht="12.75">
      <c r="A214" s="27"/>
      <c r="B214" s="32"/>
      <c r="C214" s="72" t="s">
        <v>113</v>
      </c>
      <c r="D214" s="258">
        <v>4260</v>
      </c>
      <c r="E214" s="259">
        <v>118417</v>
      </c>
      <c r="F214" s="45">
        <v>125500</v>
      </c>
      <c r="G214" s="45">
        <v>125500</v>
      </c>
      <c r="H214" s="45">
        <f t="shared" si="40"/>
        <v>125500</v>
      </c>
      <c r="I214" s="260"/>
      <c r="J214" s="45"/>
      <c r="K214" s="243">
        <f t="shared" si="33"/>
        <v>1.0598140469696073</v>
      </c>
    </row>
    <row r="215" spans="1:11" ht="24">
      <c r="A215" s="27"/>
      <c r="B215" s="32"/>
      <c r="C215" s="72" t="s">
        <v>456</v>
      </c>
      <c r="D215" s="258">
        <v>4290</v>
      </c>
      <c r="E215" s="259"/>
      <c r="F215" s="45">
        <v>0</v>
      </c>
      <c r="G215" s="45">
        <v>0</v>
      </c>
      <c r="H215" s="45">
        <f t="shared" si="40"/>
        <v>0</v>
      </c>
      <c r="I215" s="260"/>
      <c r="J215" s="45"/>
      <c r="K215" s="243">
        <f t="shared" si="33"/>
      </c>
    </row>
    <row r="216" spans="1:11" ht="12.75">
      <c r="A216" s="27"/>
      <c r="B216" s="32"/>
      <c r="C216" s="72" t="s">
        <v>21</v>
      </c>
      <c r="D216" s="258">
        <v>4300</v>
      </c>
      <c r="E216" s="259">
        <v>599926</v>
      </c>
      <c r="F216" s="45">
        <v>550000</v>
      </c>
      <c r="G216" s="45">
        <v>550000</v>
      </c>
      <c r="H216" s="45">
        <f t="shared" si="40"/>
        <v>550000</v>
      </c>
      <c r="I216" s="260"/>
      <c r="J216" s="45"/>
      <c r="K216" s="243">
        <f t="shared" si="33"/>
        <v>0.9167797361674607</v>
      </c>
    </row>
    <row r="217" spans="1:11" ht="12.75">
      <c r="A217" s="27"/>
      <c r="B217" s="32"/>
      <c r="C217" s="72" t="s">
        <v>111</v>
      </c>
      <c r="D217" s="258">
        <v>4410</v>
      </c>
      <c r="E217" s="259">
        <v>36929</v>
      </c>
      <c r="F217" s="45">
        <v>33250</v>
      </c>
      <c r="G217" s="45">
        <v>33250</v>
      </c>
      <c r="H217" s="45">
        <f t="shared" si="40"/>
        <v>33250</v>
      </c>
      <c r="I217" s="260"/>
      <c r="J217" s="45"/>
      <c r="K217" s="243">
        <f t="shared" si="33"/>
        <v>0.9003763979528284</v>
      </c>
    </row>
    <row r="218" spans="1:11" ht="12.75">
      <c r="A218" s="27"/>
      <c r="B218" s="32"/>
      <c r="C218" s="72" t="s">
        <v>114</v>
      </c>
      <c r="D218" s="258">
        <v>4430</v>
      </c>
      <c r="E218" s="259">
        <v>17505</v>
      </c>
      <c r="F218" s="45">
        <v>18500</v>
      </c>
      <c r="G218" s="45">
        <v>18500</v>
      </c>
      <c r="H218" s="45">
        <f t="shared" si="40"/>
        <v>18500</v>
      </c>
      <c r="I218" s="260"/>
      <c r="J218" s="45"/>
      <c r="K218" s="243">
        <f t="shared" si="33"/>
        <v>1.0568409025992573</v>
      </c>
    </row>
    <row r="219" spans="1:11" ht="12.75">
      <c r="A219" s="27"/>
      <c r="B219" s="32"/>
      <c r="C219" s="72" t="s">
        <v>107</v>
      </c>
      <c r="D219" s="258">
        <v>4440</v>
      </c>
      <c r="E219" s="259">
        <v>79339</v>
      </c>
      <c r="F219" s="45">
        <v>96060</v>
      </c>
      <c r="G219" s="45">
        <v>96060</v>
      </c>
      <c r="H219" s="45">
        <f t="shared" si="40"/>
        <v>96060</v>
      </c>
      <c r="I219" s="260"/>
      <c r="J219" s="45"/>
      <c r="K219" s="243">
        <f t="shared" si="33"/>
        <v>1.2107538537163312</v>
      </c>
    </row>
    <row r="220" spans="1:11" ht="12.75">
      <c r="A220" s="27"/>
      <c r="B220" s="32"/>
      <c r="C220" s="72" t="s">
        <v>108</v>
      </c>
      <c r="D220" s="258">
        <v>4530</v>
      </c>
      <c r="E220" s="259">
        <v>4500</v>
      </c>
      <c r="F220" s="45">
        <v>3100</v>
      </c>
      <c r="G220" s="45">
        <v>3100</v>
      </c>
      <c r="H220" s="45">
        <f t="shared" si="40"/>
        <v>3100</v>
      </c>
      <c r="I220" s="260"/>
      <c r="J220" s="45"/>
      <c r="K220" s="243">
        <f t="shared" si="33"/>
        <v>0.6888888888888889</v>
      </c>
    </row>
    <row r="221" spans="1:11" ht="24">
      <c r="A221" s="27"/>
      <c r="B221" s="32"/>
      <c r="C221" s="72" t="s">
        <v>115</v>
      </c>
      <c r="D221" s="258">
        <v>6060</v>
      </c>
      <c r="E221" s="259">
        <v>65000</v>
      </c>
      <c r="F221" s="45">
        <v>210000</v>
      </c>
      <c r="G221" s="45">
        <v>210000</v>
      </c>
      <c r="H221" s="45">
        <f t="shared" si="40"/>
        <v>210000</v>
      </c>
      <c r="I221" s="260"/>
      <c r="J221" s="45"/>
      <c r="K221" s="243">
        <f t="shared" si="33"/>
        <v>3.230769230769231</v>
      </c>
    </row>
    <row r="222" spans="1:11" ht="24">
      <c r="A222" s="27"/>
      <c r="B222" s="32"/>
      <c r="C222" s="72" t="s">
        <v>457</v>
      </c>
      <c r="D222" s="258">
        <v>6050</v>
      </c>
      <c r="E222" s="259"/>
      <c r="F222" s="45">
        <v>1000000</v>
      </c>
      <c r="G222" s="45">
        <v>1000000</v>
      </c>
      <c r="H222" s="45">
        <f t="shared" si="40"/>
        <v>1000000</v>
      </c>
      <c r="I222" s="260"/>
      <c r="J222" s="45"/>
      <c r="K222" s="243">
        <f t="shared" si="33"/>
      </c>
    </row>
    <row r="223" spans="1:11" ht="12.75">
      <c r="A223" s="27"/>
      <c r="B223" s="32"/>
      <c r="C223" s="72" t="s">
        <v>116</v>
      </c>
      <c r="D223" s="258">
        <v>4610</v>
      </c>
      <c r="E223" s="259">
        <v>180</v>
      </c>
      <c r="F223" s="45"/>
      <c r="G223" s="45"/>
      <c r="H223" s="45"/>
      <c r="I223" s="260"/>
      <c r="J223" s="45"/>
      <c r="K223" s="243">
        <f t="shared" si="33"/>
      </c>
    </row>
    <row r="224" spans="1:11" ht="12.75">
      <c r="A224" s="27"/>
      <c r="B224" s="32"/>
      <c r="C224" s="319" t="s">
        <v>117</v>
      </c>
      <c r="D224" s="268">
        <v>4270</v>
      </c>
      <c r="E224" s="320">
        <v>23406</v>
      </c>
      <c r="F224" s="60">
        <v>65000</v>
      </c>
      <c r="G224" s="60">
        <v>20000</v>
      </c>
      <c r="H224" s="60">
        <f t="shared" si="40"/>
        <v>20000</v>
      </c>
      <c r="I224" s="276"/>
      <c r="J224" s="60"/>
      <c r="K224" s="321">
        <f t="shared" si="33"/>
        <v>0.854481756814492</v>
      </c>
    </row>
    <row r="225" spans="1:11" ht="12.75">
      <c r="A225" s="179"/>
      <c r="B225" s="180"/>
      <c r="C225" s="72"/>
      <c r="D225" s="258"/>
      <c r="E225" s="259"/>
      <c r="F225" s="45"/>
      <c r="G225" s="45"/>
      <c r="H225" s="45"/>
      <c r="I225" s="260"/>
      <c r="J225" s="45"/>
      <c r="K225" s="243"/>
    </row>
    <row r="226" spans="1:11" ht="12.75">
      <c r="A226" s="179"/>
      <c r="B226" s="180"/>
      <c r="C226" s="72"/>
      <c r="D226" s="258"/>
      <c r="E226" s="259"/>
      <c r="F226" s="45"/>
      <c r="G226" s="45"/>
      <c r="H226" s="45"/>
      <c r="I226" s="260"/>
      <c r="J226" s="45"/>
      <c r="K226" s="243"/>
    </row>
    <row r="227" spans="1:11" s="73" customFormat="1" ht="18" customHeight="1">
      <c r="A227" s="39"/>
      <c r="B227" s="62">
        <v>75045</v>
      </c>
      <c r="C227" s="233" t="s">
        <v>344</v>
      </c>
      <c r="D227" s="234"/>
      <c r="E227" s="235">
        <f aca="true" t="shared" si="41" ref="E227:J227">IF(SUM(E228:E234)&gt;0,SUM(E228:E234),"")</f>
        <v>25000</v>
      </c>
      <c r="F227" s="81">
        <f t="shared" si="41"/>
        <v>25000</v>
      </c>
      <c r="G227" s="81">
        <f t="shared" si="41"/>
        <v>23000</v>
      </c>
      <c r="H227" s="81">
        <f t="shared" si="41"/>
      </c>
      <c r="I227" s="236">
        <f t="shared" si="41"/>
      </c>
      <c r="J227" s="81">
        <f t="shared" si="41"/>
        <v>23000</v>
      </c>
      <c r="K227" s="237">
        <f t="shared" si="33"/>
        <v>0.92</v>
      </c>
    </row>
    <row r="228" spans="1:11" ht="12.75">
      <c r="A228" s="27"/>
      <c r="B228" s="32"/>
      <c r="C228" s="72" t="s">
        <v>110</v>
      </c>
      <c r="D228" s="258">
        <v>3030</v>
      </c>
      <c r="E228" s="259">
        <v>11015</v>
      </c>
      <c r="F228" s="45">
        <v>10700</v>
      </c>
      <c r="G228" s="45">
        <v>10700</v>
      </c>
      <c r="H228" s="45"/>
      <c r="I228" s="270"/>
      <c r="J228" s="45">
        <f aca="true" t="shared" si="42" ref="J228:J233">G228</f>
        <v>10700</v>
      </c>
      <c r="K228" s="243">
        <f t="shared" si="33"/>
        <v>0.9714026327734907</v>
      </c>
    </row>
    <row r="229" spans="1:11" ht="12.75">
      <c r="A229" s="27"/>
      <c r="B229" s="32"/>
      <c r="C229" s="72" t="s">
        <v>87</v>
      </c>
      <c r="D229" s="258">
        <v>4210</v>
      </c>
      <c r="E229" s="259">
        <v>4489</v>
      </c>
      <c r="F229" s="45">
        <v>2700</v>
      </c>
      <c r="G229" s="45">
        <v>2700</v>
      </c>
      <c r="H229" s="45"/>
      <c r="I229" s="270"/>
      <c r="J229" s="45">
        <f t="shared" si="42"/>
        <v>2700</v>
      </c>
      <c r="K229" s="243">
        <f t="shared" si="33"/>
        <v>0.601470260637113</v>
      </c>
    </row>
    <row r="230" spans="1:11" ht="12.75">
      <c r="A230" s="27"/>
      <c r="B230" s="32"/>
      <c r="C230" s="72" t="s">
        <v>21</v>
      </c>
      <c r="D230" s="258">
        <v>4300</v>
      </c>
      <c r="E230" s="259">
        <v>8984</v>
      </c>
      <c r="F230" s="45">
        <v>11000</v>
      </c>
      <c r="G230" s="45">
        <v>9000</v>
      </c>
      <c r="H230" s="45"/>
      <c r="I230" s="270"/>
      <c r="J230" s="45">
        <f t="shared" si="42"/>
        <v>9000</v>
      </c>
      <c r="K230" s="243">
        <f t="shared" si="33"/>
        <v>1.0017809439002672</v>
      </c>
    </row>
    <row r="231" spans="1:11" ht="12.75">
      <c r="A231" s="27"/>
      <c r="B231" s="32"/>
      <c r="C231" s="72" t="s">
        <v>98</v>
      </c>
      <c r="D231" s="258">
        <v>4110</v>
      </c>
      <c r="E231" s="259">
        <v>448</v>
      </c>
      <c r="F231" s="45">
        <v>500</v>
      </c>
      <c r="G231" s="45">
        <v>500</v>
      </c>
      <c r="H231" s="45"/>
      <c r="I231" s="270"/>
      <c r="J231" s="45">
        <f t="shared" si="42"/>
        <v>500</v>
      </c>
      <c r="K231" s="243">
        <f t="shared" si="33"/>
        <v>1.1160714285714286</v>
      </c>
    </row>
    <row r="232" spans="1:11" ht="12.75">
      <c r="A232" s="27"/>
      <c r="B232" s="32"/>
      <c r="C232" s="72" t="s">
        <v>99</v>
      </c>
      <c r="D232" s="258">
        <v>4120</v>
      </c>
      <c r="E232" s="259">
        <v>64</v>
      </c>
      <c r="F232" s="45">
        <v>100</v>
      </c>
      <c r="G232" s="45">
        <v>100</v>
      </c>
      <c r="H232" s="45"/>
      <c r="I232" s="270"/>
      <c r="J232" s="45">
        <f t="shared" si="42"/>
        <v>100</v>
      </c>
      <c r="K232" s="243">
        <f aca="true" t="shared" si="43" ref="K232:K295">IF(AND(G232&lt;&gt;"",E232&lt;&gt;""),G232/E232,"")</f>
        <v>1.5625</v>
      </c>
    </row>
    <row r="233" spans="1:11" ht="12.75">
      <c r="A233" s="27"/>
      <c r="B233" s="32"/>
      <c r="C233" s="72"/>
      <c r="D233" s="258"/>
      <c r="E233" s="259"/>
      <c r="F233" s="45"/>
      <c r="G233" s="45"/>
      <c r="H233" s="45"/>
      <c r="I233" s="270"/>
      <c r="J233" s="45">
        <f t="shared" si="42"/>
        <v>0</v>
      </c>
      <c r="K233" s="243">
        <f t="shared" si="43"/>
      </c>
    </row>
    <row r="234" spans="1:11" ht="12.75">
      <c r="A234" s="27"/>
      <c r="B234" s="32"/>
      <c r="C234" s="72"/>
      <c r="D234" s="258"/>
      <c r="E234" s="259"/>
      <c r="F234" s="45"/>
      <c r="G234" s="45"/>
      <c r="H234" s="45"/>
      <c r="I234" s="270"/>
      <c r="J234" s="45">
        <f>G234</f>
        <v>0</v>
      </c>
      <c r="K234" s="243">
        <f t="shared" si="43"/>
      </c>
    </row>
    <row r="235" spans="1:11" s="73" customFormat="1" ht="18" customHeight="1">
      <c r="A235" s="39"/>
      <c r="B235" s="40">
        <v>75095</v>
      </c>
      <c r="C235" s="277" t="s">
        <v>90</v>
      </c>
      <c r="D235" s="278"/>
      <c r="E235" s="249">
        <f aca="true" t="shared" si="44" ref="E235:J235">IF(SUM(E236:E237,E243:E244,E250:E251)&gt;0,SUM(E236:E237,E243:E244,E250:E251),"")</f>
        <v>143780</v>
      </c>
      <c r="F235" s="31">
        <f t="shared" si="44"/>
        <v>257435</v>
      </c>
      <c r="G235" s="31">
        <f t="shared" si="44"/>
        <v>257435</v>
      </c>
      <c r="H235" s="31">
        <f t="shared" si="44"/>
        <v>257435</v>
      </c>
      <c r="I235" s="250">
        <f t="shared" si="44"/>
      </c>
      <c r="J235" s="31">
        <f t="shared" si="44"/>
      </c>
      <c r="K235" s="251">
        <f t="shared" si="43"/>
        <v>1.7904785088329391</v>
      </c>
    </row>
    <row r="236" spans="1:11" ht="12.75">
      <c r="A236" s="27"/>
      <c r="B236" s="32"/>
      <c r="C236" s="72" t="s">
        <v>118</v>
      </c>
      <c r="D236" s="258">
        <v>4210</v>
      </c>
      <c r="E236" s="259">
        <v>3480</v>
      </c>
      <c r="F236" s="45">
        <v>8000</v>
      </c>
      <c r="G236" s="45">
        <v>8000</v>
      </c>
      <c r="H236" s="45">
        <f>G236</f>
        <v>8000</v>
      </c>
      <c r="I236" s="270"/>
      <c r="J236" s="92"/>
      <c r="K236" s="243">
        <f t="shared" si="43"/>
        <v>2.2988505747126435</v>
      </c>
    </row>
    <row r="237" spans="1:11" s="4" customFormat="1" ht="12.75">
      <c r="A237" s="27"/>
      <c r="B237" s="32"/>
      <c r="C237" s="72" t="s">
        <v>21</v>
      </c>
      <c r="D237" s="268">
        <v>4300</v>
      </c>
      <c r="E237" s="280">
        <f aca="true" t="shared" si="45" ref="E237:J237">IF(SUM(E238:E242)&gt;0,SUM(E238:E242),"")</f>
        <v>120800</v>
      </c>
      <c r="F237" s="55">
        <f t="shared" si="45"/>
        <v>208820</v>
      </c>
      <c r="G237" s="55">
        <f t="shared" si="45"/>
        <v>208820</v>
      </c>
      <c r="H237" s="55">
        <f t="shared" si="45"/>
        <v>208820</v>
      </c>
      <c r="I237" s="281">
        <f t="shared" si="45"/>
      </c>
      <c r="J237" s="55">
        <f t="shared" si="45"/>
      </c>
      <c r="K237" s="266">
        <f t="shared" si="43"/>
        <v>1.7286423841059602</v>
      </c>
    </row>
    <row r="238" spans="1:11" ht="12.75">
      <c r="A238" s="27"/>
      <c r="B238" s="32"/>
      <c r="C238" s="267" t="s">
        <v>119</v>
      </c>
      <c r="D238" s="282"/>
      <c r="E238" s="259">
        <v>30000</v>
      </c>
      <c r="F238" s="45">
        <v>30000</v>
      </c>
      <c r="G238" s="45">
        <v>30000</v>
      </c>
      <c r="H238" s="45">
        <f aca="true" t="shared" si="46" ref="H238:H243">G238</f>
        <v>30000</v>
      </c>
      <c r="I238" s="270"/>
      <c r="J238" s="137"/>
      <c r="K238" s="243">
        <f t="shared" si="43"/>
        <v>1</v>
      </c>
    </row>
    <row r="239" spans="1:11" ht="12.75">
      <c r="A239" s="27"/>
      <c r="B239" s="32"/>
      <c r="C239" s="146" t="s">
        <v>120</v>
      </c>
      <c r="D239" s="282"/>
      <c r="E239" s="259">
        <v>18000</v>
      </c>
      <c r="F239" s="45">
        <v>4320</v>
      </c>
      <c r="G239" s="45">
        <v>4320</v>
      </c>
      <c r="H239" s="45">
        <f t="shared" si="46"/>
        <v>4320</v>
      </c>
      <c r="I239" s="316"/>
      <c r="J239" s="322"/>
      <c r="K239" s="243">
        <f t="shared" si="43"/>
        <v>0.24</v>
      </c>
    </row>
    <row r="240" spans="1:11" ht="12.75">
      <c r="A240" s="27"/>
      <c r="B240" s="32"/>
      <c r="C240" s="146" t="s">
        <v>121</v>
      </c>
      <c r="D240" s="282"/>
      <c r="E240" s="259">
        <v>72800</v>
      </c>
      <c r="F240" s="45">
        <v>174500</v>
      </c>
      <c r="G240" s="45">
        <v>174500</v>
      </c>
      <c r="H240" s="45">
        <f t="shared" si="46"/>
        <v>174500</v>
      </c>
      <c r="I240" s="316"/>
      <c r="J240" s="322"/>
      <c r="K240" s="243">
        <f t="shared" si="43"/>
        <v>2.396978021978022</v>
      </c>
    </row>
    <row r="241" spans="1:11" ht="12.75">
      <c r="A241" s="27"/>
      <c r="B241" s="32"/>
      <c r="C241" s="72"/>
      <c r="D241" s="282"/>
      <c r="E241" s="259"/>
      <c r="F241" s="45"/>
      <c r="G241" s="45"/>
      <c r="H241" s="45">
        <f t="shared" si="46"/>
        <v>0</v>
      </c>
      <c r="I241" s="316"/>
      <c r="J241" s="322"/>
      <c r="K241" s="243">
        <f t="shared" si="43"/>
      </c>
    </row>
    <row r="242" spans="1:11" ht="12.75">
      <c r="A242" s="27"/>
      <c r="B242" s="32"/>
      <c r="C242" s="271"/>
      <c r="D242" s="272"/>
      <c r="E242" s="259"/>
      <c r="F242" s="45"/>
      <c r="G242" s="45"/>
      <c r="H242" s="45">
        <f t="shared" si="46"/>
        <v>0</v>
      </c>
      <c r="I242" s="317"/>
      <c r="J242" s="119"/>
      <c r="K242" s="243">
        <f t="shared" si="43"/>
      </c>
    </row>
    <row r="243" spans="1:11" ht="12.75">
      <c r="A243" s="27"/>
      <c r="B243" s="32"/>
      <c r="C243" s="72"/>
      <c r="D243" s="258"/>
      <c r="E243" s="259"/>
      <c r="F243" s="45">
        <v>0</v>
      </c>
      <c r="G243" s="45"/>
      <c r="H243" s="45">
        <f t="shared" si="46"/>
        <v>0</v>
      </c>
      <c r="I243" s="260"/>
      <c r="J243" s="92"/>
      <c r="K243" s="243">
        <f t="shared" si="43"/>
      </c>
    </row>
    <row r="244" spans="1:11" s="4" customFormat="1" ht="12.75">
      <c r="A244" s="71"/>
      <c r="B244" s="54"/>
      <c r="C244" s="72" t="s">
        <v>114</v>
      </c>
      <c r="D244" s="268">
        <v>4430</v>
      </c>
      <c r="E244" s="280">
        <f aca="true" t="shared" si="47" ref="E244:J244">IF(SUM(E245:E249)&gt;0,SUM(E245:E249),"")</f>
        <v>18000</v>
      </c>
      <c r="F244" s="55">
        <f t="shared" si="47"/>
        <v>20000</v>
      </c>
      <c r="G244" s="55">
        <f t="shared" si="47"/>
        <v>20000</v>
      </c>
      <c r="H244" s="55">
        <f t="shared" si="47"/>
        <v>20000</v>
      </c>
      <c r="I244" s="281">
        <f t="shared" si="47"/>
      </c>
      <c r="J244" s="55">
        <f t="shared" si="47"/>
      </c>
      <c r="K244" s="266">
        <f t="shared" si="43"/>
        <v>1.1111111111111112</v>
      </c>
    </row>
    <row r="245" spans="1:11" ht="12.75">
      <c r="A245" s="27"/>
      <c r="B245" s="32"/>
      <c r="C245" s="267" t="s">
        <v>122</v>
      </c>
      <c r="D245" s="282"/>
      <c r="E245" s="259">
        <v>2500</v>
      </c>
      <c r="F245" s="45">
        <v>3000</v>
      </c>
      <c r="G245" s="45">
        <v>3000</v>
      </c>
      <c r="H245" s="45">
        <v>3000</v>
      </c>
      <c r="I245" s="270"/>
      <c r="J245" s="137"/>
      <c r="K245" s="243">
        <f t="shared" si="43"/>
        <v>1.2</v>
      </c>
    </row>
    <row r="246" spans="1:11" ht="12.75">
      <c r="A246" s="27"/>
      <c r="B246" s="32"/>
      <c r="C246" s="146" t="s">
        <v>123</v>
      </c>
      <c r="D246" s="282"/>
      <c r="E246" s="259">
        <v>12000</v>
      </c>
      <c r="F246" s="45">
        <v>13000</v>
      </c>
      <c r="G246" s="45">
        <v>13000</v>
      </c>
      <c r="H246" s="45">
        <f aca="true" t="shared" si="48" ref="H246:H251">G246</f>
        <v>13000</v>
      </c>
      <c r="I246" s="316"/>
      <c r="J246" s="322"/>
      <c r="K246" s="243">
        <f t="shared" si="43"/>
        <v>1.0833333333333333</v>
      </c>
    </row>
    <row r="247" spans="1:11" ht="12.75">
      <c r="A247" s="27"/>
      <c r="B247" s="32"/>
      <c r="C247" s="146" t="s">
        <v>124</v>
      </c>
      <c r="D247" s="282"/>
      <c r="E247" s="259">
        <v>1500</v>
      </c>
      <c r="F247" s="45">
        <v>2000</v>
      </c>
      <c r="G247" s="45">
        <v>2000</v>
      </c>
      <c r="H247" s="45">
        <f t="shared" si="48"/>
        <v>2000</v>
      </c>
      <c r="I247" s="316"/>
      <c r="J247" s="322"/>
      <c r="K247" s="243">
        <f t="shared" si="43"/>
        <v>1.3333333333333333</v>
      </c>
    </row>
    <row r="248" spans="1:11" ht="12.75">
      <c r="A248" s="27"/>
      <c r="B248" s="32"/>
      <c r="C248" s="146" t="s">
        <v>125</v>
      </c>
      <c r="D248" s="282"/>
      <c r="E248" s="259">
        <v>2000</v>
      </c>
      <c r="F248" s="45">
        <v>2000</v>
      </c>
      <c r="G248" s="45">
        <v>2000</v>
      </c>
      <c r="H248" s="45">
        <f t="shared" si="48"/>
        <v>2000</v>
      </c>
      <c r="I248" s="260"/>
      <c r="J248" s="92"/>
      <c r="K248" s="243">
        <f t="shared" si="43"/>
        <v>1</v>
      </c>
    </row>
    <row r="249" spans="1:11" ht="12.75">
      <c r="A249" s="27"/>
      <c r="B249" s="32"/>
      <c r="C249" s="274"/>
      <c r="D249" s="272"/>
      <c r="E249" s="259"/>
      <c r="F249" s="45"/>
      <c r="G249" s="45"/>
      <c r="H249" s="45">
        <f t="shared" si="48"/>
        <v>0</v>
      </c>
      <c r="I249" s="317"/>
      <c r="J249" s="119"/>
      <c r="K249" s="243">
        <f t="shared" si="43"/>
      </c>
    </row>
    <row r="250" spans="1:11" ht="12.75">
      <c r="A250" s="27"/>
      <c r="B250" s="32"/>
      <c r="C250" s="72" t="s">
        <v>126</v>
      </c>
      <c r="D250" s="258">
        <v>4530</v>
      </c>
      <c r="E250" s="259">
        <v>1500</v>
      </c>
      <c r="F250" s="45">
        <v>0</v>
      </c>
      <c r="G250" s="45"/>
      <c r="H250" s="45">
        <f t="shared" si="48"/>
        <v>0</v>
      </c>
      <c r="I250" s="260"/>
      <c r="J250" s="92"/>
      <c r="K250" s="243">
        <f t="shared" si="43"/>
      </c>
    </row>
    <row r="251" spans="1:11" ht="27" customHeight="1" thickBot="1">
      <c r="A251" s="27"/>
      <c r="B251" s="32"/>
      <c r="C251" s="72" t="s">
        <v>94</v>
      </c>
      <c r="D251" s="258">
        <v>8070</v>
      </c>
      <c r="E251" s="259"/>
      <c r="F251" s="45">
        <v>20615</v>
      </c>
      <c r="G251" s="45">
        <v>20615</v>
      </c>
      <c r="H251" s="45">
        <f t="shared" si="48"/>
        <v>20615</v>
      </c>
      <c r="I251" s="260"/>
      <c r="J251" s="92"/>
      <c r="K251" s="256">
        <f t="shared" si="43"/>
      </c>
    </row>
    <row r="252" spans="1:11" s="87" customFormat="1" ht="33" customHeight="1" thickBot="1">
      <c r="A252" s="261">
        <v>751</v>
      </c>
      <c r="B252" s="257"/>
      <c r="C252" s="226" t="s">
        <v>127</v>
      </c>
      <c r="D252" s="227"/>
      <c r="E252" s="228">
        <f aca="true" t="shared" si="49" ref="E252:J252">IF(SUM(E253,E256,E264)&gt;0,SUM(E253,E256,E264),"")</f>
        <v>181965</v>
      </c>
      <c r="F252" s="203">
        <f t="shared" si="49"/>
        <v>7869</v>
      </c>
      <c r="G252" s="203">
        <f t="shared" si="49"/>
        <v>7869</v>
      </c>
      <c r="H252" s="203">
        <f t="shared" si="49"/>
      </c>
      <c r="I252" s="229">
        <f t="shared" si="49"/>
      </c>
      <c r="J252" s="203">
        <f t="shared" si="49"/>
        <v>7869</v>
      </c>
      <c r="K252" s="230">
        <f t="shared" si="43"/>
        <v>0.04324458000164867</v>
      </c>
    </row>
    <row r="253" spans="1:11" s="73" customFormat="1" ht="30" customHeight="1">
      <c r="A253" s="39"/>
      <c r="B253" s="62">
        <v>75101</v>
      </c>
      <c r="C253" s="233" t="s">
        <v>128</v>
      </c>
      <c r="D253" s="234"/>
      <c r="E253" s="235">
        <f aca="true" t="shared" si="50" ref="E253:J253">IF(SUM(E254:E255)&gt;0,SUM(E254:E255),"")</f>
        <v>7301</v>
      </c>
      <c r="F253" s="81">
        <f t="shared" si="50"/>
        <v>7869</v>
      </c>
      <c r="G253" s="81">
        <f t="shared" si="50"/>
        <v>7869</v>
      </c>
      <c r="H253" s="81">
        <f t="shared" si="50"/>
      </c>
      <c r="I253" s="236">
        <f t="shared" si="50"/>
      </c>
      <c r="J253" s="81">
        <f t="shared" si="50"/>
        <v>7869</v>
      </c>
      <c r="K253" s="237">
        <f t="shared" si="43"/>
        <v>1.0777975619778113</v>
      </c>
    </row>
    <row r="254" spans="1:11" ht="12.75">
      <c r="A254" s="27"/>
      <c r="B254" s="32"/>
      <c r="C254" s="72" t="s">
        <v>103</v>
      </c>
      <c r="D254" s="258">
        <v>4010</v>
      </c>
      <c r="E254" s="259">
        <v>7301</v>
      </c>
      <c r="F254" s="45">
        <v>7869</v>
      </c>
      <c r="G254" s="45">
        <v>7869</v>
      </c>
      <c r="H254" s="45"/>
      <c r="I254" s="260"/>
      <c r="J254" s="45">
        <f>G254</f>
        <v>7869</v>
      </c>
      <c r="K254" s="243">
        <f t="shared" si="43"/>
        <v>1.0777975619778113</v>
      </c>
    </row>
    <row r="255" spans="1:11" ht="12.75">
      <c r="A255" s="27"/>
      <c r="B255" s="59"/>
      <c r="C255" s="72"/>
      <c r="D255" s="258"/>
      <c r="E255" s="259"/>
      <c r="F255" s="45"/>
      <c r="G255" s="45"/>
      <c r="H255" s="45"/>
      <c r="I255" s="260"/>
      <c r="J255" s="45"/>
      <c r="K255" s="243">
        <f t="shared" si="43"/>
      </c>
    </row>
    <row r="256" spans="1:11" s="73" customFormat="1" ht="40.5" customHeight="1">
      <c r="A256" s="39"/>
      <c r="B256" s="62" t="s">
        <v>129</v>
      </c>
      <c r="C256" s="277" t="s">
        <v>130</v>
      </c>
      <c r="D256" s="278"/>
      <c r="E256" s="249">
        <f aca="true" t="shared" si="51" ref="E256:J256">IF(SUM(E257:E263)&gt;0,SUM(E257:E263),"")</f>
        <v>70901</v>
      </c>
      <c r="F256" s="31">
        <f t="shared" si="51"/>
      </c>
      <c r="G256" s="31">
        <f t="shared" si="51"/>
      </c>
      <c r="H256" s="31">
        <f t="shared" si="51"/>
      </c>
      <c r="I256" s="250">
        <f t="shared" si="51"/>
      </c>
      <c r="J256" s="31">
        <f t="shared" si="51"/>
      </c>
      <c r="K256" s="251">
        <f t="shared" si="43"/>
      </c>
    </row>
    <row r="257" spans="1:11" ht="12.75">
      <c r="A257" s="27"/>
      <c r="B257" s="32"/>
      <c r="C257" s="72" t="s">
        <v>110</v>
      </c>
      <c r="D257" s="258">
        <v>3030</v>
      </c>
      <c r="E257" s="259">
        <v>43208</v>
      </c>
      <c r="F257" s="45"/>
      <c r="G257" s="45"/>
      <c r="H257" s="45"/>
      <c r="I257" s="260"/>
      <c r="J257" s="45"/>
      <c r="K257" s="243">
        <f t="shared" si="43"/>
      </c>
    </row>
    <row r="258" spans="1:11" ht="12.75">
      <c r="A258" s="27"/>
      <c r="B258" s="32"/>
      <c r="C258" s="72" t="s">
        <v>98</v>
      </c>
      <c r="D258" s="258">
        <v>4110</v>
      </c>
      <c r="E258" s="259">
        <v>1800</v>
      </c>
      <c r="F258" s="45"/>
      <c r="G258" s="45"/>
      <c r="H258" s="45"/>
      <c r="I258" s="260"/>
      <c r="J258" s="45"/>
      <c r="K258" s="243">
        <f t="shared" si="43"/>
      </c>
    </row>
    <row r="259" spans="1:11" ht="12.75">
      <c r="A259" s="27"/>
      <c r="B259" s="32"/>
      <c r="C259" s="72" t="s">
        <v>99</v>
      </c>
      <c r="D259" s="258">
        <v>4120</v>
      </c>
      <c r="E259" s="259">
        <v>300</v>
      </c>
      <c r="F259" s="45"/>
      <c r="G259" s="45"/>
      <c r="H259" s="45"/>
      <c r="I259" s="260"/>
      <c r="J259" s="45"/>
      <c r="K259" s="243">
        <f t="shared" si="43"/>
      </c>
    </row>
    <row r="260" spans="1:11" ht="12.75">
      <c r="A260" s="27"/>
      <c r="B260" s="32"/>
      <c r="C260" s="72" t="s">
        <v>87</v>
      </c>
      <c r="D260" s="258">
        <v>4210</v>
      </c>
      <c r="E260" s="259">
        <v>8593</v>
      </c>
      <c r="F260" s="45"/>
      <c r="G260" s="45"/>
      <c r="H260" s="45"/>
      <c r="I260" s="260"/>
      <c r="J260" s="45"/>
      <c r="K260" s="243">
        <f t="shared" si="43"/>
      </c>
    </row>
    <row r="261" spans="1:11" ht="12.75">
      <c r="A261" s="27"/>
      <c r="B261" s="32"/>
      <c r="C261" s="72" t="s">
        <v>113</v>
      </c>
      <c r="D261" s="258">
        <v>4260</v>
      </c>
      <c r="E261" s="259">
        <v>500</v>
      </c>
      <c r="F261" s="45"/>
      <c r="G261" s="45"/>
      <c r="H261" s="45"/>
      <c r="I261" s="260"/>
      <c r="J261" s="45"/>
      <c r="K261" s="243">
        <f t="shared" si="43"/>
      </c>
    </row>
    <row r="262" spans="1:11" ht="12.75">
      <c r="A262" s="27"/>
      <c r="B262" s="32"/>
      <c r="C262" s="72" t="s">
        <v>21</v>
      </c>
      <c r="D262" s="258">
        <v>4300</v>
      </c>
      <c r="E262" s="259">
        <v>15850</v>
      </c>
      <c r="F262" s="45"/>
      <c r="G262" s="45"/>
      <c r="H262" s="45"/>
      <c r="I262" s="260"/>
      <c r="J262" s="45"/>
      <c r="K262" s="243">
        <f t="shared" si="43"/>
      </c>
    </row>
    <row r="263" spans="1:11" ht="12.75">
      <c r="A263" s="27"/>
      <c r="B263" s="59"/>
      <c r="C263" s="274" t="s">
        <v>106</v>
      </c>
      <c r="D263" s="272">
        <v>4410</v>
      </c>
      <c r="E263" s="259">
        <v>650</v>
      </c>
      <c r="F263" s="45"/>
      <c r="G263" s="45"/>
      <c r="H263" s="83"/>
      <c r="I263" s="260"/>
      <c r="J263" s="45"/>
      <c r="K263" s="243">
        <f t="shared" si="43"/>
      </c>
    </row>
    <row r="264" spans="1:11" s="73" customFormat="1" ht="40.5" customHeight="1">
      <c r="A264" s="39"/>
      <c r="B264" s="62" t="s">
        <v>131</v>
      </c>
      <c r="C264" s="277" t="s">
        <v>132</v>
      </c>
      <c r="D264" s="278"/>
      <c r="E264" s="249">
        <f aca="true" t="shared" si="52" ref="E264:J264">IF(SUM(E265:E271)&gt;0,SUM(E265:E271),"")</f>
        <v>103763</v>
      </c>
      <c r="F264" s="31">
        <f t="shared" si="52"/>
      </c>
      <c r="G264" s="31">
        <f t="shared" si="52"/>
      </c>
      <c r="H264" s="31">
        <f t="shared" si="52"/>
      </c>
      <c r="I264" s="250">
        <f t="shared" si="52"/>
      </c>
      <c r="J264" s="31">
        <f t="shared" si="52"/>
      </c>
      <c r="K264" s="251">
        <f t="shared" si="43"/>
      </c>
    </row>
    <row r="265" spans="1:11" ht="12.75">
      <c r="A265" s="27"/>
      <c r="B265" s="32"/>
      <c r="C265" s="72" t="s">
        <v>110</v>
      </c>
      <c r="D265" s="258">
        <v>3030</v>
      </c>
      <c r="E265" s="259">
        <v>73925</v>
      </c>
      <c r="F265" s="45"/>
      <c r="G265" s="45"/>
      <c r="H265" s="45"/>
      <c r="I265" s="260"/>
      <c r="J265" s="45"/>
      <c r="K265" s="243">
        <f t="shared" si="43"/>
      </c>
    </row>
    <row r="266" spans="1:11" ht="12.75">
      <c r="A266" s="27"/>
      <c r="B266" s="32"/>
      <c r="C266" s="72" t="s">
        <v>98</v>
      </c>
      <c r="D266" s="258">
        <v>4110</v>
      </c>
      <c r="E266" s="259">
        <v>1480</v>
      </c>
      <c r="F266" s="45"/>
      <c r="G266" s="45"/>
      <c r="H266" s="45"/>
      <c r="I266" s="260"/>
      <c r="J266" s="45"/>
      <c r="K266" s="243">
        <f t="shared" si="43"/>
      </c>
    </row>
    <row r="267" spans="1:11" ht="12.75">
      <c r="A267" s="27"/>
      <c r="B267" s="32"/>
      <c r="C267" s="72" t="s">
        <v>99</v>
      </c>
      <c r="D267" s="258">
        <v>4120</v>
      </c>
      <c r="E267" s="259">
        <v>211</v>
      </c>
      <c r="F267" s="45"/>
      <c r="G267" s="45"/>
      <c r="H267" s="45"/>
      <c r="I267" s="260"/>
      <c r="J267" s="45"/>
      <c r="K267" s="243">
        <f t="shared" si="43"/>
      </c>
    </row>
    <row r="268" spans="1:11" ht="12.75">
      <c r="A268" s="27"/>
      <c r="B268" s="32"/>
      <c r="C268" s="72" t="s">
        <v>87</v>
      </c>
      <c r="D268" s="258">
        <v>4210</v>
      </c>
      <c r="E268" s="259">
        <v>8600</v>
      </c>
      <c r="F268" s="45"/>
      <c r="G268" s="45"/>
      <c r="H268" s="45"/>
      <c r="I268" s="260"/>
      <c r="J268" s="45"/>
      <c r="K268" s="243">
        <f t="shared" si="43"/>
      </c>
    </row>
    <row r="269" spans="1:11" ht="12.75">
      <c r="A269" s="27"/>
      <c r="B269" s="32"/>
      <c r="C269" s="72" t="s">
        <v>113</v>
      </c>
      <c r="D269" s="258">
        <v>4260</v>
      </c>
      <c r="E269" s="259">
        <v>500</v>
      </c>
      <c r="F269" s="45"/>
      <c r="G269" s="45"/>
      <c r="H269" s="45"/>
      <c r="I269" s="260"/>
      <c r="J269" s="45"/>
      <c r="K269" s="243">
        <f t="shared" si="43"/>
      </c>
    </row>
    <row r="270" spans="1:11" ht="12.75">
      <c r="A270" s="27"/>
      <c r="B270" s="32"/>
      <c r="C270" s="72" t="s">
        <v>21</v>
      </c>
      <c r="D270" s="258">
        <v>4300</v>
      </c>
      <c r="E270" s="259">
        <v>18509</v>
      </c>
      <c r="F270" s="45"/>
      <c r="G270" s="45"/>
      <c r="H270" s="45"/>
      <c r="I270" s="260"/>
      <c r="J270" s="45"/>
      <c r="K270" s="243">
        <f t="shared" si="43"/>
      </c>
    </row>
    <row r="271" spans="1:11" ht="13.5" thickBot="1">
      <c r="A271" s="27"/>
      <c r="B271" s="32"/>
      <c r="C271" s="274" t="s">
        <v>106</v>
      </c>
      <c r="D271" s="272">
        <v>4410</v>
      </c>
      <c r="E271" s="259">
        <v>538</v>
      </c>
      <c r="F271" s="45"/>
      <c r="G271" s="45"/>
      <c r="H271" s="83"/>
      <c r="I271" s="260"/>
      <c r="J271" s="45"/>
      <c r="K271" s="256">
        <f t="shared" si="43"/>
      </c>
    </row>
    <row r="272" spans="1:11" s="87" customFormat="1" ht="21.75" customHeight="1" thickBot="1">
      <c r="A272" s="261">
        <v>754</v>
      </c>
      <c r="B272" s="257"/>
      <c r="C272" s="226" t="s">
        <v>133</v>
      </c>
      <c r="D272" s="227"/>
      <c r="E272" s="228">
        <f aca="true" t="shared" si="53" ref="E272:J272">IF(SUM(E273,E275,E302,E314,E323,E325)&gt;0,SUM(E273,E275,E302,E314,E323,E325),"")</f>
        <v>4040040</v>
      </c>
      <c r="F272" s="203">
        <f t="shared" si="53"/>
        <v>6372029</v>
      </c>
      <c r="G272" s="203">
        <f t="shared" si="53"/>
        <v>4174390</v>
      </c>
      <c r="H272" s="203">
        <f t="shared" si="53"/>
        <v>369390</v>
      </c>
      <c r="I272" s="229">
        <f t="shared" si="53"/>
      </c>
      <c r="J272" s="203">
        <f t="shared" si="53"/>
        <v>3805000</v>
      </c>
      <c r="K272" s="230">
        <f t="shared" si="43"/>
        <v>1.0332546212413738</v>
      </c>
    </row>
    <row r="273" spans="1:11" s="87" customFormat="1" ht="21.75" customHeight="1">
      <c r="A273" s="181"/>
      <c r="B273" s="62" t="s">
        <v>345</v>
      </c>
      <c r="C273" s="233" t="s">
        <v>346</v>
      </c>
      <c r="D273" s="234"/>
      <c r="E273" s="235">
        <f aca="true" t="shared" si="54" ref="E273:J273">IF(SUM(E274:E274)&gt;0,SUM(E274:E274),"")</f>
        <v>500</v>
      </c>
      <c r="F273" s="81">
        <f t="shared" si="54"/>
      </c>
      <c r="G273" s="81">
        <f t="shared" si="54"/>
      </c>
      <c r="H273" s="81">
        <f t="shared" si="54"/>
      </c>
      <c r="I273" s="236">
        <f t="shared" si="54"/>
      </c>
      <c r="J273" s="81">
        <f t="shared" si="54"/>
      </c>
      <c r="K273" s="237">
        <f t="shared" si="43"/>
      </c>
    </row>
    <row r="274" spans="1:11" s="87" customFormat="1" ht="18.75" customHeight="1">
      <c r="A274" s="181"/>
      <c r="B274" s="182"/>
      <c r="C274" s="72" t="s">
        <v>87</v>
      </c>
      <c r="D274" s="323">
        <v>4210</v>
      </c>
      <c r="E274" s="324">
        <v>500</v>
      </c>
      <c r="F274" s="129"/>
      <c r="G274" s="129"/>
      <c r="H274" s="129"/>
      <c r="I274" s="325"/>
      <c r="J274" s="45"/>
      <c r="K274" s="243">
        <f t="shared" si="43"/>
      </c>
    </row>
    <row r="275" spans="1:11" s="73" customFormat="1" ht="18" customHeight="1">
      <c r="A275" s="39"/>
      <c r="B275" s="40">
        <v>75411</v>
      </c>
      <c r="C275" s="326" t="s">
        <v>347</v>
      </c>
      <c r="D275" s="278"/>
      <c r="E275" s="249">
        <f aca="true" t="shared" si="55" ref="E275:J275">IF(SUM(E276:E301)&gt;0,SUM(E276:E301),"")</f>
        <v>3820560</v>
      </c>
      <c r="F275" s="31">
        <f t="shared" si="55"/>
        <v>5877889</v>
      </c>
      <c r="G275" s="31">
        <f t="shared" si="55"/>
        <v>3955000</v>
      </c>
      <c r="H275" s="31">
        <f t="shared" si="55"/>
        <v>150000</v>
      </c>
      <c r="I275" s="250">
        <f t="shared" si="55"/>
      </c>
      <c r="J275" s="31">
        <f t="shared" si="55"/>
        <v>3805000</v>
      </c>
      <c r="K275" s="251">
        <f t="shared" si="43"/>
        <v>1.035188558745315</v>
      </c>
    </row>
    <row r="276" spans="1:11" ht="12.75">
      <c r="A276" s="27"/>
      <c r="B276" s="32"/>
      <c r="C276" s="244" t="s">
        <v>140</v>
      </c>
      <c r="D276" s="258">
        <v>3020</v>
      </c>
      <c r="E276" s="327">
        <v>337775</v>
      </c>
      <c r="F276" s="92">
        <v>483906</v>
      </c>
      <c r="G276" s="92">
        <v>471986</v>
      </c>
      <c r="H276" s="92"/>
      <c r="I276" s="260"/>
      <c r="J276" s="45">
        <f aca="true" t="shared" si="56" ref="J276:J298">G276</f>
        <v>471986</v>
      </c>
      <c r="K276" s="243">
        <f t="shared" si="43"/>
        <v>1.3973384649544816</v>
      </c>
    </row>
    <row r="277" spans="1:11" ht="12.75">
      <c r="A277" s="27"/>
      <c r="B277" s="32"/>
      <c r="C277" s="244" t="s">
        <v>103</v>
      </c>
      <c r="D277" s="258">
        <v>4010</v>
      </c>
      <c r="E277" s="327">
        <v>11516</v>
      </c>
      <c r="F277" s="92">
        <v>12533</v>
      </c>
      <c r="G277" s="92">
        <v>12533</v>
      </c>
      <c r="H277" s="92"/>
      <c r="I277" s="260"/>
      <c r="J277" s="45">
        <f t="shared" si="56"/>
        <v>12533</v>
      </c>
      <c r="K277" s="243">
        <f t="shared" si="43"/>
        <v>1.0883119138589787</v>
      </c>
    </row>
    <row r="278" spans="1:11" ht="12.75">
      <c r="A278" s="27"/>
      <c r="B278" s="32"/>
      <c r="C278" s="244" t="s">
        <v>322</v>
      </c>
      <c r="D278" s="258">
        <v>4020</v>
      </c>
      <c r="E278" s="327">
        <v>92728</v>
      </c>
      <c r="F278" s="92">
        <v>94505</v>
      </c>
      <c r="G278" s="92">
        <v>94505</v>
      </c>
      <c r="H278" s="92"/>
      <c r="I278" s="260"/>
      <c r="J278" s="45">
        <f t="shared" si="56"/>
        <v>94505</v>
      </c>
      <c r="K278" s="243">
        <f t="shared" si="43"/>
        <v>1.0191635751876456</v>
      </c>
    </row>
    <row r="279" spans="1:11" ht="12.75">
      <c r="A279" s="27"/>
      <c r="B279" s="32"/>
      <c r="C279" s="244" t="s">
        <v>104</v>
      </c>
      <c r="D279" s="258">
        <v>4040</v>
      </c>
      <c r="E279" s="327">
        <v>6896</v>
      </c>
      <c r="F279" s="92">
        <v>9422</v>
      </c>
      <c r="G279" s="92">
        <v>9422</v>
      </c>
      <c r="H279" s="92"/>
      <c r="I279" s="260"/>
      <c r="J279" s="45">
        <f t="shared" si="56"/>
        <v>9422</v>
      </c>
      <c r="K279" s="243">
        <f t="shared" si="43"/>
        <v>1.3662993039443156</v>
      </c>
    </row>
    <row r="280" spans="1:11" ht="24">
      <c r="A280" s="27"/>
      <c r="B280" s="32"/>
      <c r="C280" s="72" t="s">
        <v>348</v>
      </c>
      <c r="D280" s="258">
        <v>4050</v>
      </c>
      <c r="E280" s="327">
        <v>2225423</v>
      </c>
      <c r="F280" s="92">
        <v>2220154</v>
      </c>
      <c r="G280" s="92">
        <v>2220154</v>
      </c>
      <c r="H280" s="92"/>
      <c r="I280" s="260"/>
      <c r="J280" s="45">
        <f t="shared" si="56"/>
        <v>2220154</v>
      </c>
      <c r="K280" s="243">
        <f t="shared" si="43"/>
        <v>0.9976323602299428</v>
      </c>
    </row>
    <row r="281" spans="1:11" ht="24">
      <c r="A281" s="27"/>
      <c r="B281" s="32"/>
      <c r="C281" s="72" t="s">
        <v>349</v>
      </c>
      <c r="D281" s="258">
        <v>4060</v>
      </c>
      <c r="E281" s="327">
        <v>75532</v>
      </c>
      <c r="F281" s="92">
        <v>88350</v>
      </c>
      <c r="G281" s="92">
        <v>88350</v>
      </c>
      <c r="H281" s="92"/>
      <c r="I281" s="260"/>
      <c r="J281" s="45">
        <f t="shared" si="56"/>
        <v>88350</v>
      </c>
      <c r="K281" s="243">
        <f t="shared" si="43"/>
        <v>1.1697029073770058</v>
      </c>
    </row>
    <row r="282" spans="1:11" ht="24">
      <c r="A282" s="27"/>
      <c r="B282" s="32"/>
      <c r="C282" s="72" t="s">
        <v>350</v>
      </c>
      <c r="D282" s="258">
        <v>4070</v>
      </c>
      <c r="E282" s="327">
        <v>180654</v>
      </c>
      <c r="F282" s="92">
        <v>185376</v>
      </c>
      <c r="G282" s="92">
        <v>185376</v>
      </c>
      <c r="H282" s="92"/>
      <c r="I282" s="260"/>
      <c r="J282" s="45">
        <f t="shared" si="56"/>
        <v>185376</v>
      </c>
      <c r="K282" s="243">
        <f t="shared" si="43"/>
        <v>1.0261383639443356</v>
      </c>
    </row>
    <row r="283" spans="1:11" ht="12.75">
      <c r="A283" s="27"/>
      <c r="B283" s="32"/>
      <c r="C283" s="244"/>
      <c r="D283" s="258"/>
      <c r="E283" s="327"/>
      <c r="F283" s="92"/>
      <c r="G283" s="92"/>
      <c r="H283" s="92"/>
      <c r="I283" s="260"/>
      <c r="J283" s="45">
        <f t="shared" si="56"/>
        <v>0</v>
      </c>
      <c r="K283" s="243">
        <f t="shared" si="43"/>
      </c>
    </row>
    <row r="284" spans="1:11" ht="12.75">
      <c r="A284" s="27"/>
      <c r="B284" s="32"/>
      <c r="C284" s="72"/>
      <c r="D284" s="258"/>
      <c r="E284" s="327"/>
      <c r="F284" s="92"/>
      <c r="G284" s="92"/>
      <c r="H284" s="92"/>
      <c r="I284" s="260"/>
      <c r="J284" s="45">
        <f t="shared" si="56"/>
        <v>0</v>
      </c>
      <c r="K284" s="243">
        <f t="shared" si="43"/>
      </c>
    </row>
    <row r="285" spans="1:11" ht="12.75">
      <c r="A285" s="27"/>
      <c r="B285" s="32"/>
      <c r="C285" s="244" t="s">
        <v>98</v>
      </c>
      <c r="D285" s="258">
        <v>4110</v>
      </c>
      <c r="E285" s="327">
        <v>51614</v>
      </c>
      <c r="F285" s="92">
        <v>19470</v>
      </c>
      <c r="G285" s="92">
        <v>19470</v>
      </c>
      <c r="H285" s="92"/>
      <c r="I285" s="260"/>
      <c r="J285" s="45">
        <f t="shared" si="56"/>
        <v>19470</v>
      </c>
      <c r="K285" s="243">
        <f t="shared" si="43"/>
        <v>0.3772232340062774</v>
      </c>
    </row>
    <row r="286" spans="1:11" ht="12.75">
      <c r="A286" s="27"/>
      <c r="B286" s="32"/>
      <c r="C286" s="244" t="s">
        <v>99</v>
      </c>
      <c r="D286" s="258">
        <v>4120</v>
      </c>
      <c r="E286" s="327">
        <v>7693</v>
      </c>
      <c r="F286" s="92">
        <v>2624</v>
      </c>
      <c r="G286" s="92">
        <v>2624</v>
      </c>
      <c r="H286" s="92"/>
      <c r="I286" s="260"/>
      <c r="J286" s="45">
        <f t="shared" si="56"/>
        <v>2624</v>
      </c>
      <c r="K286" s="243">
        <f t="shared" si="43"/>
        <v>0.34108930196282333</v>
      </c>
    </row>
    <row r="287" spans="1:11" ht="12.75">
      <c r="A287" s="27"/>
      <c r="B287" s="32"/>
      <c r="C287" s="244" t="s">
        <v>87</v>
      </c>
      <c r="D287" s="258">
        <v>4210</v>
      </c>
      <c r="E287" s="327">
        <v>204204</v>
      </c>
      <c r="F287" s="92">
        <v>355366</v>
      </c>
      <c r="G287" s="92">
        <v>136645</v>
      </c>
      <c r="H287" s="92"/>
      <c r="I287" s="260"/>
      <c r="J287" s="45">
        <f t="shared" si="56"/>
        <v>136645</v>
      </c>
      <c r="K287" s="243">
        <f t="shared" si="43"/>
        <v>0.6691592721004486</v>
      </c>
    </row>
    <row r="288" spans="1:11" ht="12.75">
      <c r="A288" s="27"/>
      <c r="B288" s="32"/>
      <c r="C288" s="244" t="s">
        <v>143</v>
      </c>
      <c r="D288" s="258">
        <v>4220</v>
      </c>
      <c r="E288" s="327">
        <v>2000</v>
      </c>
      <c r="F288" s="92">
        <v>2000</v>
      </c>
      <c r="G288" s="92">
        <v>2000</v>
      </c>
      <c r="H288" s="92"/>
      <c r="I288" s="260"/>
      <c r="J288" s="45">
        <f t="shared" si="56"/>
        <v>2000</v>
      </c>
      <c r="K288" s="243">
        <f t="shared" si="43"/>
        <v>1</v>
      </c>
    </row>
    <row r="289" spans="1:11" ht="12.75">
      <c r="A289" s="27"/>
      <c r="B289" s="32"/>
      <c r="C289" s="244" t="s">
        <v>351</v>
      </c>
      <c r="D289" s="258">
        <v>4260</v>
      </c>
      <c r="E289" s="327">
        <v>29723</v>
      </c>
      <c r="F289" s="92">
        <v>82226</v>
      </c>
      <c r="G289" s="92">
        <v>69198</v>
      </c>
      <c r="H289" s="92"/>
      <c r="I289" s="260"/>
      <c r="J289" s="45">
        <f t="shared" si="56"/>
        <v>69198</v>
      </c>
      <c r="K289" s="243">
        <f t="shared" si="43"/>
        <v>2.3280960872051946</v>
      </c>
    </row>
    <row r="290" spans="1:11" ht="12.75">
      <c r="A290" s="27"/>
      <c r="B290" s="32"/>
      <c r="C290" s="244" t="s">
        <v>117</v>
      </c>
      <c r="D290" s="258">
        <v>4270</v>
      </c>
      <c r="E290" s="327">
        <v>28729</v>
      </c>
      <c r="F290" s="92">
        <v>65072</v>
      </c>
      <c r="G290" s="92">
        <v>50252</v>
      </c>
      <c r="H290" s="92"/>
      <c r="I290" s="260"/>
      <c r="J290" s="45">
        <f t="shared" si="56"/>
        <v>50252</v>
      </c>
      <c r="K290" s="243">
        <f t="shared" si="43"/>
        <v>1.7491733091997632</v>
      </c>
    </row>
    <row r="291" spans="1:11" ht="12.75">
      <c r="A291" s="27"/>
      <c r="B291" s="32"/>
      <c r="C291" s="244" t="s">
        <v>21</v>
      </c>
      <c r="D291" s="258">
        <v>4300</v>
      </c>
      <c r="E291" s="327">
        <v>62297</v>
      </c>
      <c r="F291" s="92">
        <v>116410</v>
      </c>
      <c r="G291" s="92">
        <v>75010</v>
      </c>
      <c r="H291" s="92"/>
      <c r="I291" s="260"/>
      <c r="J291" s="45">
        <f t="shared" si="56"/>
        <v>75010</v>
      </c>
      <c r="K291" s="243">
        <f t="shared" si="43"/>
        <v>1.2040708220299532</v>
      </c>
    </row>
    <row r="292" spans="1:11" ht="12.75">
      <c r="A292" s="27"/>
      <c r="B292" s="32"/>
      <c r="C292" s="244" t="s">
        <v>106</v>
      </c>
      <c r="D292" s="258">
        <v>4410</v>
      </c>
      <c r="E292" s="327">
        <v>8940</v>
      </c>
      <c r="F292" s="92">
        <v>12937</v>
      </c>
      <c r="G292" s="92">
        <v>9937</v>
      </c>
      <c r="H292" s="92"/>
      <c r="I292" s="260"/>
      <c r="J292" s="45">
        <f t="shared" si="56"/>
        <v>9937</v>
      </c>
      <c r="K292" s="243">
        <f t="shared" si="43"/>
        <v>1.1115212527964207</v>
      </c>
    </row>
    <row r="293" spans="1:11" ht="12.75">
      <c r="A293" s="27"/>
      <c r="B293" s="32"/>
      <c r="C293" s="244" t="s">
        <v>114</v>
      </c>
      <c r="D293" s="258">
        <v>4430</v>
      </c>
      <c r="E293" s="327">
        <v>13671</v>
      </c>
      <c r="F293" s="92">
        <v>17910</v>
      </c>
      <c r="G293" s="92">
        <v>15910</v>
      </c>
      <c r="H293" s="92"/>
      <c r="I293" s="260"/>
      <c r="J293" s="45">
        <f t="shared" si="56"/>
        <v>15910</v>
      </c>
      <c r="K293" s="243">
        <f t="shared" si="43"/>
        <v>1.1637773388925463</v>
      </c>
    </row>
    <row r="294" spans="1:11" ht="12.75">
      <c r="A294" s="27"/>
      <c r="B294" s="32"/>
      <c r="C294" s="244" t="s">
        <v>352</v>
      </c>
      <c r="D294" s="258">
        <v>4440</v>
      </c>
      <c r="E294" s="327">
        <v>2932</v>
      </c>
      <c r="F294" s="92">
        <v>2990</v>
      </c>
      <c r="G294" s="92">
        <v>2990</v>
      </c>
      <c r="H294" s="92"/>
      <c r="I294" s="260"/>
      <c r="J294" s="45">
        <f t="shared" si="56"/>
        <v>2990</v>
      </c>
      <c r="K294" s="243">
        <f t="shared" si="43"/>
        <v>1.019781718963165</v>
      </c>
    </row>
    <row r="295" spans="1:11" ht="36" customHeight="1">
      <c r="A295" s="27"/>
      <c r="B295" s="32"/>
      <c r="C295" s="72" t="s">
        <v>353</v>
      </c>
      <c r="D295" s="258">
        <v>4080</v>
      </c>
      <c r="E295" s="327">
        <v>30591</v>
      </c>
      <c r="F295" s="92">
        <v>12665</v>
      </c>
      <c r="G295" s="92">
        <v>12665</v>
      </c>
      <c r="H295" s="92"/>
      <c r="I295" s="260"/>
      <c r="J295" s="45">
        <f t="shared" si="56"/>
        <v>12665</v>
      </c>
      <c r="K295" s="243">
        <f t="shared" si="43"/>
        <v>0.4140106567291033</v>
      </c>
    </row>
    <row r="296" spans="1:11" ht="24">
      <c r="A296" s="27"/>
      <c r="B296" s="32"/>
      <c r="C296" s="319" t="s">
        <v>325</v>
      </c>
      <c r="D296" s="268">
        <v>4500</v>
      </c>
      <c r="E296" s="327">
        <v>23650</v>
      </c>
      <c r="F296" s="92">
        <v>24712</v>
      </c>
      <c r="G296" s="92">
        <v>24712</v>
      </c>
      <c r="H296" s="328"/>
      <c r="I296" s="276"/>
      <c r="J296" s="45">
        <f t="shared" si="56"/>
        <v>24712</v>
      </c>
      <c r="K296" s="243">
        <f aca="true" t="shared" si="57" ref="K296:K374">IF(AND(G296&lt;&gt;"",E296&lt;&gt;""),G296/E296,"")</f>
        <v>1.0449048625792812</v>
      </c>
    </row>
    <row r="297" spans="1:11" ht="12.75">
      <c r="A297" s="179"/>
      <c r="B297" s="180"/>
      <c r="C297" s="244" t="s">
        <v>355</v>
      </c>
      <c r="D297" s="258">
        <v>4250</v>
      </c>
      <c r="E297" s="327">
        <v>2782</v>
      </c>
      <c r="F297" s="92">
        <v>30000</v>
      </c>
      <c r="G297" s="92"/>
      <c r="H297" s="92"/>
      <c r="I297" s="260"/>
      <c r="J297" s="45">
        <f t="shared" si="56"/>
        <v>0</v>
      </c>
      <c r="K297" s="243">
        <f t="shared" si="57"/>
      </c>
    </row>
    <row r="298" spans="1:11" ht="12.75">
      <c r="A298" s="179"/>
      <c r="B298" s="329"/>
      <c r="C298" s="72" t="s">
        <v>34</v>
      </c>
      <c r="D298" s="258">
        <v>6050</v>
      </c>
      <c r="E298" s="327">
        <v>95000</v>
      </c>
      <c r="F298" s="92">
        <v>1088000</v>
      </c>
      <c r="G298" s="92">
        <v>100000</v>
      </c>
      <c r="H298" s="92"/>
      <c r="I298" s="260"/>
      <c r="J298" s="45">
        <f t="shared" si="56"/>
        <v>100000</v>
      </c>
      <c r="K298" s="243">
        <f t="shared" si="57"/>
        <v>1.0526315789473684</v>
      </c>
    </row>
    <row r="299" spans="1:11" ht="12.75">
      <c r="A299" s="27"/>
      <c r="B299" s="184"/>
      <c r="C299" s="274" t="s">
        <v>213</v>
      </c>
      <c r="D299" s="272">
        <v>6060</v>
      </c>
      <c r="E299" s="327">
        <v>325000</v>
      </c>
      <c r="F299" s="92">
        <v>950000</v>
      </c>
      <c r="G299" s="92">
        <v>350000</v>
      </c>
      <c r="H299" s="195">
        <v>150000</v>
      </c>
      <c r="I299" s="330"/>
      <c r="J299" s="83">
        <v>200000</v>
      </c>
      <c r="K299" s="243">
        <f t="shared" si="57"/>
        <v>1.0769230769230769</v>
      </c>
    </row>
    <row r="300" spans="1:11" ht="12.75">
      <c r="A300" s="27"/>
      <c r="B300" s="96"/>
      <c r="C300" s="72" t="s">
        <v>326</v>
      </c>
      <c r="D300" s="258">
        <v>4510</v>
      </c>
      <c r="E300" s="327">
        <v>700</v>
      </c>
      <c r="F300" s="92">
        <v>700</v>
      </c>
      <c r="G300" s="92">
        <v>700</v>
      </c>
      <c r="H300" s="92"/>
      <c r="I300" s="260"/>
      <c r="J300" s="45">
        <f>G300</f>
        <v>700</v>
      </c>
      <c r="K300" s="243">
        <f t="shared" si="57"/>
        <v>1</v>
      </c>
    </row>
    <row r="301" spans="1:11" ht="24">
      <c r="A301" s="27"/>
      <c r="B301" s="127"/>
      <c r="C301" s="72" t="s">
        <v>458</v>
      </c>
      <c r="D301" s="258">
        <v>4520</v>
      </c>
      <c r="E301" s="327">
        <v>510</v>
      </c>
      <c r="F301" s="92">
        <v>561</v>
      </c>
      <c r="G301" s="92">
        <v>561</v>
      </c>
      <c r="H301" s="92"/>
      <c r="I301" s="260"/>
      <c r="J301" s="45">
        <f>G301</f>
        <v>561</v>
      </c>
      <c r="K301" s="243">
        <f t="shared" si="57"/>
        <v>1.1</v>
      </c>
    </row>
    <row r="302" spans="1:11" s="87" customFormat="1" ht="18" customHeight="1">
      <c r="A302" s="39"/>
      <c r="B302" s="40">
        <v>75414</v>
      </c>
      <c r="C302" s="326" t="s">
        <v>134</v>
      </c>
      <c r="D302" s="278"/>
      <c r="E302" s="249">
        <f aca="true" t="shared" si="58" ref="E302:J302">IF(SUM(E303:E313)&gt;0,SUM(E303:E313),"")</f>
        <v>34230</v>
      </c>
      <c r="F302" s="31">
        <f t="shared" si="58"/>
        <v>29790</v>
      </c>
      <c r="G302" s="31">
        <f t="shared" si="58"/>
        <v>29790</v>
      </c>
      <c r="H302" s="31">
        <f t="shared" si="58"/>
        <v>29790</v>
      </c>
      <c r="I302" s="250">
        <f t="shared" si="58"/>
      </c>
      <c r="J302" s="31">
        <f t="shared" si="58"/>
      </c>
      <c r="K302" s="251">
        <f t="shared" si="57"/>
        <v>0.8702892199824716</v>
      </c>
    </row>
    <row r="303" spans="1:11" ht="12.75">
      <c r="A303" s="27"/>
      <c r="B303" s="32"/>
      <c r="C303" s="244" t="s">
        <v>110</v>
      </c>
      <c r="D303" s="258">
        <v>3030</v>
      </c>
      <c r="E303" s="327"/>
      <c r="F303" s="92">
        <v>1200</v>
      </c>
      <c r="G303" s="92">
        <v>1200</v>
      </c>
      <c r="H303" s="92">
        <f>G303</f>
        <v>1200</v>
      </c>
      <c r="I303" s="260"/>
      <c r="J303" s="92"/>
      <c r="K303" s="243">
        <f t="shared" si="57"/>
      </c>
    </row>
    <row r="304" spans="1:11" ht="12.75">
      <c r="A304" s="27"/>
      <c r="B304" s="32"/>
      <c r="C304" s="244" t="s">
        <v>135</v>
      </c>
      <c r="D304" s="258">
        <v>4110</v>
      </c>
      <c r="E304" s="327"/>
      <c r="F304" s="92">
        <v>600</v>
      </c>
      <c r="G304" s="92">
        <v>600</v>
      </c>
      <c r="H304" s="92">
        <f aca="true" t="shared" si="59" ref="H304:H311">G304</f>
        <v>600</v>
      </c>
      <c r="I304" s="260"/>
      <c r="J304" s="92"/>
      <c r="K304" s="243">
        <f t="shared" si="57"/>
      </c>
    </row>
    <row r="305" spans="1:11" ht="12.75">
      <c r="A305" s="27"/>
      <c r="B305" s="32"/>
      <c r="C305" s="244" t="s">
        <v>136</v>
      </c>
      <c r="D305" s="258">
        <v>4120</v>
      </c>
      <c r="E305" s="327"/>
      <c r="F305" s="92">
        <v>40</v>
      </c>
      <c r="G305" s="92">
        <v>40</v>
      </c>
      <c r="H305" s="92">
        <f t="shared" si="59"/>
        <v>40</v>
      </c>
      <c r="I305" s="260"/>
      <c r="J305" s="92"/>
      <c r="K305" s="243">
        <f t="shared" si="57"/>
      </c>
    </row>
    <row r="306" spans="1:11" ht="12.75">
      <c r="A306" s="27"/>
      <c r="B306" s="32"/>
      <c r="C306" s="244" t="s">
        <v>105</v>
      </c>
      <c r="D306" s="258">
        <v>4210</v>
      </c>
      <c r="E306" s="327">
        <v>3102</v>
      </c>
      <c r="F306" s="92">
        <v>3700</v>
      </c>
      <c r="G306" s="92">
        <v>3700</v>
      </c>
      <c r="H306" s="92">
        <f t="shared" si="59"/>
        <v>3700</v>
      </c>
      <c r="I306" s="260"/>
      <c r="J306" s="92"/>
      <c r="K306" s="243">
        <f t="shared" si="57"/>
        <v>1.1927788523533205</v>
      </c>
    </row>
    <row r="307" spans="1:11" ht="12.75">
      <c r="A307" s="27"/>
      <c r="B307" s="32"/>
      <c r="C307" s="244" t="s">
        <v>113</v>
      </c>
      <c r="D307" s="258">
        <v>4260</v>
      </c>
      <c r="E307" s="327">
        <v>300</v>
      </c>
      <c r="F307" s="92">
        <v>550</v>
      </c>
      <c r="G307" s="92">
        <v>550</v>
      </c>
      <c r="H307" s="92">
        <f t="shared" si="59"/>
        <v>550</v>
      </c>
      <c r="I307" s="260"/>
      <c r="J307" s="92"/>
      <c r="K307" s="243">
        <f t="shared" si="57"/>
        <v>1.8333333333333333</v>
      </c>
    </row>
    <row r="308" spans="1:11" ht="12.75">
      <c r="A308" s="27"/>
      <c r="B308" s="32"/>
      <c r="C308" s="244" t="s">
        <v>137</v>
      </c>
      <c r="D308" s="258">
        <v>4270</v>
      </c>
      <c r="E308" s="327">
        <v>16398</v>
      </c>
      <c r="F308" s="92">
        <v>10000</v>
      </c>
      <c r="G308" s="92">
        <v>10000</v>
      </c>
      <c r="H308" s="92">
        <f t="shared" si="59"/>
        <v>10000</v>
      </c>
      <c r="I308" s="260"/>
      <c r="J308" s="92"/>
      <c r="K308" s="243">
        <f t="shared" si="57"/>
        <v>0.6098304671301378</v>
      </c>
    </row>
    <row r="309" spans="1:11" ht="12.75">
      <c r="A309" s="27"/>
      <c r="B309" s="32"/>
      <c r="C309" s="244" t="s">
        <v>21</v>
      </c>
      <c r="D309" s="258">
        <v>4300</v>
      </c>
      <c r="E309" s="327">
        <v>13730</v>
      </c>
      <c r="F309" s="92">
        <v>12000</v>
      </c>
      <c r="G309" s="92">
        <v>12000</v>
      </c>
      <c r="H309" s="92">
        <f t="shared" si="59"/>
        <v>12000</v>
      </c>
      <c r="I309" s="260"/>
      <c r="J309" s="92"/>
      <c r="K309" s="243">
        <f t="shared" si="57"/>
        <v>0.8739985433357611</v>
      </c>
    </row>
    <row r="310" spans="1:11" ht="12.75">
      <c r="A310" s="27"/>
      <c r="B310" s="32"/>
      <c r="C310" s="244" t="s">
        <v>108</v>
      </c>
      <c r="D310" s="258">
        <v>4530</v>
      </c>
      <c r="E310" s="327"/>
      <c r="F310" s="92">
        <v>700</v>
      </c>
      <c r="G310" s="92">
        <v>700</v>
      </c>
      <c r="H310" s="92">
        <f t="shared" si="59"/>
        <v>700</v>
      </c>
      <c r="I310" s="260"/>
      <c r="J310" s="92"/>
      <c r="K310" s="243">
        <f t="shared" si="57"/>
      </c>
    </row>
    <row r="311" spans="1:11" ht="12.75">
      <c r="A311" s="27"/>
      <c r="B311" s="32"/>
      <c r="C311" s="244" t="s">
        <v>138</v>
      </c>
      <c r="D311" s="258">
        <v>4410</v>
      </c>
      <c r="E311" s="327">
        <v>700</v>
      </c>
      <c r="F311" s="92">
        <v>1000</v>
      </c>
      <c r="G311" s="92">
        <v>1000</v>
      </c>
      <c r="H311" s="92">
        <f t="shared" si="59"/>
        <v>1000</v>
      </c>
      <c r="I311" s="260"/>
      <c r="J311" s="92"/>
      <c r="K311" s="243">
        <f t="shared" si="57"/>
        <v>1.4285714285714286</v>
      </c>
    </row>
    <row r="312" spans="1:11" ht="12.75">
      <c r="A312" s="27"/>
      <c r="B312" s="32"/>
      <c r="C312" s="244"/>
      <c r="D312" s="258"/>
      <c r="E312" s="327"/>
      <c r="F312" s="92"/>
      <c r="G312" s="92"/>
      <c r="H312" s="92"/>
      <c r="I312" s="260"/>
      <c r="J312" s="92"/>
      <c r="K312" s="243">
        <f t="shared" si="57"/>
      </c>
    </row>
    <row r="313" spans="1:11" ht="12.75">
      <c r="A313" s="27"/>
      <c r="B313" s="59"/>
      <c r="C313" s="244"/>
      <c r="D313" s="258"/>
      <c r="E313" s="327"/>
      <c r="F313" s="92"/>
      <c r="G313" s="92"/>
      <c r="H313" s="92"/>
      <c r="I313" s="260"/>
      <c r="J313" s="92"/>
      <c r="K313" s="243">
        <f t="shared" si="57"/>
      </c>
    </row>
    <row r="314" spans="1:11" s="73" customFormat="1" ht="18" customHeight="1">
      <c r="A314" s="39"/>
      <c r="B314" s="40">
        <v>75416</v>
      </c>
      <c r="C314" s="326" t="s">
        <v>139</v>
      </c>
      <c r="D314" s="278"/>
      <c r="E314" s="249">
        <f aca="true" t="shared" si="60" ref="E314:J314">IF(SUM(E315:E322)&gt;0,SUM(E315:E322),"")</f>
        <v>24750</v>
      </c>
      <c r="F314" s="31">
        <f t="shared" si="60"/>
        <v>49350</v>
      </c>
      <c r="G314" s="31">
        <f t="shared" si="60"/>
        <v>24600</v>
      </c>
      <c r="H314" s="31">
        <f t="shared" si="60"/>
        <v>24600</v>
      </c>
      <c r="I314" s="250">
        <f t="shared" si="60"/>
      </c>
      <c r="J314" s="31">
        <f t="shared" si="60"/>
      </c>
      <c r="K314" s="251">
        <f t="shared" si="57"/>
        <v>0.9939393939393939</v>
      </c>
    </row>
    <row r="315" spans="1:11" ht="12.75">
      <c r="A315" s="27"/>
      <c r="B315" s="32"/>
      <c r="C315" s="244" t="s">
        <v>140</v>
      </c>
      <c r="D315" s="258">
        <v>3020</v>
      </c>
      <c r="E315" s="327">
        <v>4000</v>
      </c>
      <c r="F315" s="92">
        <v>4000</v>
      </c>
      <c r="G315" s="92">
        <v>4000</v>
      </c>
      <c r="H315" s="92">
        <f aca="true" t="shared" si="61" ref="H315:H320">G315</f>
        <v>4000</v>
      </c>
      <c r="I315" s="260"/>
      <c r="J315" s="92"/>
      <c r="K315" s="243">
        <f t="shared" si="57"/>
        <v>1</v>
      </c>
    </row>
    <row r="316" spans="1:11" ht="12.75">
      <c r="A316" s="27"/>
      <c r="B316" s="32"/>
      <c r="C316" s="244" t="s">
        <v>105</v>
      </c>
      <c r="D316" s="258">
        <v>4210</v>
      </c>
      <c r="E316" s="327">
        <v>16600</v>
      </c>
      <c r="F316" s="92">
        <v>28600</v>
      </c>
      <c r="G316" s="92">
        <v>17000</v>
      </c>
      <c r="H316" s="92">
        <f t="shared" si="61"/>
        <v>17000</v>
      </c>
      <c r="I316" s="260"/>
      <c r="J316" s="92"/>
      <c r="K316" s="243">
        <f t="shared" si="57"/>
        <v>1.0240963855421688</v>
      </c>
    </row>
    <row r="317" spans="1:11" ht="12.75">
      <c r="A317" s="27"/>
      <c r="B317" s="32"/>
      <c r="C317" s="244" t="s">
        <v>117</v>
      </c>
      <c r="D317" s="258">
        <v>4270</v>
      </c>
      <c r="E317" s="327">
        <v>1187</v>
      </c>
      <c r="F317" s="92">
        <v>1000</v>
      </c>
      <c r="G317" s="92">
        <v>1000</v>
      </c>
      <c r="H317" s="92">
        <f t="shared" si="61"/>
        <v>1000</v>
      </c>
      <c r="I317" s="260"/>
      <c r="J317" s="92"/>
      <c r="K317" s="243">
        <f t="shared" si="57"/>
        <v>0.8424599831508003</v>
      </c>
    </row>
    <row r="318" spans="1:11" ht="12.75">
      <c r="A318" s="27"/>
      <c r="B318" s="32"/>
      <c r="C318" s="244" t="s">
        <v>141</v>
      </c>
      <c r="D318" s="258">
        <v>4300</v>
      </c>
      <c r="E318" s="327">
        <v>1113</v>
      </c>
      <c r="F318" s="92">
        <v>14050</v>
      </c>
      <c r="G318" s="92">
        <v>900</v>
      </c>
      <c r="H318" s="92">
        <f t="shared" si="61"/>
        <v>900</v>
      </c>
      <c r="I318" s="260"/>
      <c r="J318" s="92"/>
      <c r="K318" s="243">
        <f t="shared" si="57"/>
        <v>0.8086253369272237</v>
      </c>
    </row>
    <row r="319" spans="1:11" ht="12.75">
      <c r="A319" s="27"/>
      <c r="B319" s="32"/>
      <c r="C319" s="244" t="s">
        <v>106</v>
      </c>
      <c r="D319" s="258">
        <v>4410</v>
      </c>
      <c r="E319" s="327">
        <v>250</v>
      </c>
      <c r="F319" s="92">
        <v>200</v>
      </c>
      <c r="G319" s="92">
        <v>200</v>
      </c>
      <c r="H319" s="92">
        <f t="shared" si="61"/>
        <v>200</v>
      </c>
      <c r="I319" s="260"/>
      <c r="J319" s="92"/>
      <c r="K319" s="243">
        <f t="shared" si="57"/>
        <v>0.8</v>
      </c>
    </row>
    <row r="320" spans="1:11" ht="12.75">
      <c r="A320" s="27"/>
      <c r="B320" s="32"/>
      <c r="C320" s="244" t="s">
        <v>114</v>
      </c>
      <c r="D320" s="258">
        <v>4430</v>
      </c>
      <c r="E320" s="327">
        <v>1600</v>
      </c>
      <c r="F320" s="92">
        <v>1500</v>
      </c>
      <c r="G320" s="92">
        <v>1500</v>
      </c>
      <c r="H320" s="92">
        <f t="shared" si="61"/>
        <v>1500</v>
      </c>
      <c r="I320" s="260"/>
      <c r="J320" s="92"/>
      <c r="K320" s="243">
        <f t="shared" si="57"/>
        <v>0.9375</v>
      </c>
    </row>
    <row r="321" spans="1:11" ht="12.75">
      <c r="A321" s="27"/>
      <c r="B321" s="32"/>
      <c r="C321" s="244"/>
      <c r="D321" s="258"/>
      <c r="E321" s="327"/>
      <c r="F321" s="92"/>
      <c r="G321" s="92"/>
      <c r="H321" s="92"/>
      <c r="I321" s="260"/>
      <c r="J321" s="92"/>
      <c r="K321" s="243">
        <f t="shared" si="57"/>
      </c>
    </row>
    <row r="322" spans="1:11" ht="12.75">
      <c r="A322" s="27"/>
      <c r="B322" s="32"/>
      <c r="C322" s="244"/>
      <c r="D322" s="258"/>
      <c r="E322" s="327"/>
      <c r="F322" s="92"/>
      <c r="G322" s="92"/>
      <c r="H322" s="92"/>
      <c r="I322" s="260"/>
      <c r="J322" s="92"/>
      <c r="K322" s="243">
        <f t="shared" si="57"/>
      </c>
    </row>
    <row r="323" spans="1:11" s="73" customFormat="1" ht="18" customHeight="1">
      <c r="A323" s="39"/>
      <c r="B323" s="40"/>
      <c r="C323" s="326"/>
      <c r="D323" s="278"/>
      <c r="E323" s="249">
        <f aca="true" t="shared" si="62" ref="E323:J323">IF(SUM(E324:E324)&gt;0,SUM(E324:E324),"")</f>
      </c>
      <c r="F323" s="31">
        <f t="shared" si="62"/>
      </c>
      <c r="G323" s="31">
        <f t="shared" si="62"/>
      </c>
      <c r="H323" s="31">
        <f t="shared" si="62"/>
      </c>
      <c r="I323" s="250">
        <f t="shared" si="62"/>
      </c>
      <c r="J323" s="31">
        <f t="shared" si="62"/>
      </c>
      <c r="K323" s="251">
        <f t="shared" si="57"/>
      </c>
    </row>
    <row r="324" spans="1:11" ht="12.75">
      <c r="A324" s="27"/>
      <c r="B324" s="32"/>
      <c r="C324" s="244"/>
      <c r="D324" s="258"/>
      <c r="E324" s="327"/>
      <c r="F324" s="92"/>
      <c r="G324" s="92"/>
      <c r="H324" s="92"/>
      <c r="I324" s="260"/>
      <c r="J324" s="92"/>
      <c r="K324" s="243">
        <f t="shared" si="57"/>
      </c>
    </row>
    <row r="325" spans="1:11" s="73" customFormat="1" ht="18" customHeight="1">
      <c r="A325" s="39"/>
      <c r="B325" s="40">
        <v>75495</v>
      </c>
      <c r="C325" s="326" t="s">
        <v>90</v>
      </c>
      <c r="D325" s="278"/>
      <c r="E325" s="249">
        <f aca="true" t="shared" si="63" ref="E325:J325">IF(SUM(E326:E329)&gt;0,SUM(E326:E329),"")</f>
        <v>160000</v>
      </c>
      <c r="F325" s="31">
        <f t="shared" si="63"/>
        <v>415000</v>
      </c>
      <c r="G325" s="31">
        <f t="shared" si="63"/>
        <v>165000</v>
      </c>
      <c r="H325" s="31">
        <f t="shared" si="63"/>
        <v>165000</v>
      </c>
      <c r="I325" s="250">
        <f t="shared" si="63"/>
      </c>
      <c r="J325" s="31">
        <f t="shared" si="63"/>
      </c>
      <c r="K325" s="251">
        <f t="shared" si="57"/>
        <v>1.03125</v>
      </c>
    </row>
    <row r="326" spans="1:11" ht="12.75">
      <c r="A326" s="27"/>
      <c r="B326" s="32"/>
      <c r="C326" s="244" t="s">
        <v>144</v>
      </c>
      <c r="D326" s="258">
        <v>4300</v>
      </c>
      <c r="E326" s="327">
        <v>110000</v>
      </c>
      <c r="F326" s="92">
        <v>115000</v>
      </c>
      <c r="G326" s="92">
        <v>115000</v>
      </c>
      <c r="H326" s="92">
        <f>G326</f>
        <v>115000</v>
      </c>
      <c r="I326" s="260"/>
      <c r="J326" s="92"/>
      <c r="K326" s="243">
        <f t="shared" si="57"/>
        <v>1.0454545454545454</v>
      </c>
    </row>
    <row r="327" spans="1:11" ht="12.75">
      <c r="A327" s="27"/>
      <c r="B327" s="32"/>
      <c r="C327" s="244" t="s">
        <v>145</v>
      </c>
      <c r="D327" s="258">
        <v>6050</v>
      </c>
      <c r="E327" s="327">
        <v>50000</v>
      </c>
      <c r="F327" s="92">
        <v>300000</v>
      </c>
      <c r="G327" s="92">
        <v>50000</v>
      </c>
      <c r="H327" s="92">
        <f>G327</f>
        <v>50000</v>
      </c>
      <c r="I327" s="260"/>
      <c r="J327" s="92"/>
      <c r="K327" s="243">
        <f t="shared" si="57"/>
        <v>1</v>
      </c>
    </row>
    <row r="328" spans="1:11" ht="12.75">
      <c r="A328" s="27"/>
      <c r="B328" s="32"/>
      <c r="C328" s="244"/>
      <c r="D328" s="258"/>
      <c r="E328" s="327"/>
      <c r="F328" s="92"/>
      <c r="G328" s="92"/>
      <c r="H328" s="92">
        <f>G328</f>
        <v>0</v>
      </c>
      <c r="I328" s="260"/>
      <c r="J328" s="92"/>
      <c r="K328" s="243">
        <f t="shared" si="57"/>
      </c>
    </row>
    <row r="329" spans="1:11" ht="13.5" thickBot="1">
      <c r="A329" s="84"/>
      <c r="B329" s="68"/>
      <c r="C329" s="331"/>
      <c r="D329" s="332"/>
      <c r="E329" s="327"/>
      <c r="F329" s="92"/>
      <c r="G329" s="92"/>
      <c r="H329" s="92">
        <f>G329</f>
        <v>0</v>
      </c>
      <c r="I329" s="333"/>
      <c r="J329" s="93"/>
      <c r="K329" s="256">
        <f t="shared" si="57"/>
      </c>
    </row>
    <row r="330" spans="1:11" s="87" customFormat="1" ht="22.5" customHeight="1" thickBot="1">
      <c r="A330" s="261">
        <v>758</v>
      </c>
      <c r="B330" s="257"/>
      <c r="C330" s="334" t="s">
        <v>146</v>
      </c>
      <c r="D330" s="227"/>
      <c r="E330" s="228">
        <f aca="true" t="shared" si="64" ref="E330:J330">IF(SUM(E331)&gt;0,SUM(E331),"")</f>
      </c>
      <c r="F330" s="203">
        <f t="shared" si="64"/>
        <v>1462099</v>
      </c>
      <c r="G330" s="203">
        <f t="shared" si="64"/>
        <v>1462099</v>
      </c>
      <c r="H330" s="203">
        <f t="shared" si="64"/>
        <v>1462099</v>
      </c>
      <c r="I330" s="229">
        <f t="shared" si="64"/>
      </c>
      <c r="J330" s="203">
        <f t="shared" si="64"/>
      </c>
      <c r="K330" s="230">
        <f t="shared" si="57"/>
      </c>
    </row>
    <row r="331" spans="1:11" s="73" customFormat="1" ht="18" customHeight="1">
      <c r="A331" s="39"/>
      <c r="B331" s="62">
        <v>75818</v>
      </c>
      <c r="C331" s="335" t="s">
        <v>147</v>
      </c>
      <c r="D331" s="234"/>
      <c r="E331" s="235">
        <f aca="true" t="shared" si="65" ref="E331:J331">IF(SUM(E332:E335)&gt;0,SUM(E332:E335),"")</f>
      </c>
      <c r="F331" s="81">
        <f t="shared" si="65"/>
        <v>1462099</v>
      </c>
      <c r="G331" s="81">
        <f t="shared" si="65"/>
        <v>1462099</v>
      </c>
      <c r="H331" s="81">
        <f t="shared" si="65"/>
        <v>1462099</v>
      </c>
      <c r="I331" s="236">
        <f t="shared" si="65"/>
      </c>
      <c r="J331" s="81">
        <f t="shared" si="65"/>
      </c>
      <c r="K331" s="237">
        <f t="shared" si="57"/>
      </c>
    </row>
    <row r="332" spans="1:11" ht="12.75">
      <c r="A332" s="27"/>
      <c r="B332" s="32"/>
      <c r="C332" s="244" t="s">
        <v>147</v>
      </c>
      <c r="D332" s="258">
        <v>4810</v>
      </c>
      <c r="E332" s="327"/>
      <c r="F332" s="92"/>
      <c r="G332" s="92"/>
      <c r="H332" s="92">
        <f>G332</f>
        <v>0</v>
      </c>
      <c r="I332" s="260"/>
      <c r="J332" s="92"/>
      <c r="K332" s="243">
        <f t="shared" si="57"/>
      </c>
    </row>
    <row r="333" spans="1:11" ht="12.75">
      <c r="A333" s="27"/>
      <c r="B333" s="32"/>
      <c r="C333" s="244" t="s">
        <v>148</v>
      </c>
      <c r="D333" s="258"/>
      <c r="E333" s="327"/>
      <c r="F333" s="92">
        <v>1027872</v>
      </c>
      <c r="G333" s="92">
        <v>1027872</v>
      </c>
      <c r="H333" s="92">
        <f>G333</f>
        <v>1027872</v>
      </c>
      <c r="I333" s="260"/>
      <c r="J333" s="92"/>
      <c r="K333" s="243">
        <f t="shared" si="57"/>
      </c>
    </row>
    <row r="334" spans="1:11" ht="12.75">
      <c r="A334" s="27"/>
      <c r="B334" s="32"/>
      <c r="C334" s="244" t="s">
        <v>149</v>
      </c>
      <c r="D334" s="258"/>
      <c r="E334" s="327"/>
      <c r="F334" s="92">
        <v>160000</v>
      </c>
      <c r="G334" s="92">
        <v>160000</v>
      </c>
      <c r="H334" s="92">
        <f>G334</f>
        <v>160000</v>
      </c>
      <c r="I334" s="260"/>
      <c r="J334" s="92"/>
      <c r="K334" s="243">
        <f t="shared" si="57"/>
      </c>
    </row>
    <row r="335" spans="1:11" ht="13.5" thickBot="1">
      <c r="A335" s="84"/>
      <c r="B335" s="68"/>
      <c r="C335" s="244" t="s">
        <v>150</v>
      </c>
      <c r="D335" s="332"/>
      <c r="E335" s="327"/>
      <c r="F335" s="92">
        <v>274227</v>
      </c>
      <c r="G335" s="92">
        <v>274227</v>
      </c>
      <c r="H335" s="92">
        <v>274227</v>
      </c>
      <c r="I335" s="333"/>
      <c r="J335" s="93"/>
      <c r="K335" s="256">
        <f t="shared" si="57"/>
      </c>
    </row>
    <row r="336" spans="1:11" s="87" customFormat="1" ht="22.5" customHeight="1" thickBot="1">
      <c r="A336" s="261">
        <v>801</v>
      </c>
      <c r="B336" s="257"/>
      <c r="C336" s="334" t="s">
        <v>151</v>
      </c>
      <c r="D336" s="227"/>
      <c r="E336" s="228">
        <f aca="true" t="shared" si="66" ref="E336:J336">IF(SUM(E337,E352,E356,E361,E364,E370,E373,E385,E387,E405,E409,E436,E438,E441,E444,E449)&gt;0,SUM(E337,E352,E356,E364,E361,E370,E373,E385,E387,E405,E409,E436,E438,E441,E444,E449),"")</f>
        <v>55582588</v>
      </c>
      <c r="F336" s="203">
        <f t="shared" si="66"/>
        <v>62115644</v>
      </c>
      <c r="G336" s="203">
        <f t="shared" si="66"/>
        <v>57293074</v>
      </c>
      <c r="H336" s="203">
        <f t="shared" si="66"/>
        <v>2557161</v>
      </c>
      <c r="I336" s="229">
        <f t="shared" si="66"/>
        <v>54735913</v>
      </c>
      <c r="J336" s="203">
        <f t="shared" si="66"/>
      </c>
      <c r="K336" s="230">
        <f t="shared" si="57"/>
        <v>1.0307737739739646</v>
      </c>
    </row>
    <row r="337" spans="1:11" s="73" customFormat="1" ht="18" customHeight="1">
      <c r="A337" s="39"/>
      <c r="B337" s="62">
        <v>80101</v>
      </c>
      <c r="C337" s="335" t="s">
        <v>152</v>
      </c>
      <c r="D337" s="234"/>
      <c r="E337" s="235">
        <f aca="true" t="shared" si="67" ref="E337:J337">IF(SUM(E338:E344)&gt;0,SUM(E338:E344),"")</f>
        <v>16698002</v>
      </c>
      <c r="F337" s="81">
        <f t="shared" si="67"/>
        <v>16910537</v>
      </c>
      <c r="G337" s="81">
        <f t="shared" si="67"/>
        <v>15314717</v>
      </c>
      <c r="H337" s="81">
        <f t="shared" si="67"/>
      </c>
      <c r="I337" s="236">
        <f t="shared" si="67"/>
        <v>15314717</v>
      </c>
      <c r="J337" s="81">
        <f t="shared" si="67"/>
      </c>
      <c r="K337" s="237">
        <f t="shared" si="57"/>
        <v>0.9171586516758112</v>
      </c>
    </row>
    <row r="338" spans="1:11" ht="30.75" customHeight="1">
      <c r="A338" s="94"/>
      <c r="B338" s="32" t="s">
        <v>153</v>
      </c>
      <c r="C338" s="252" t="s">
        <v>154</v>
      </c>
      <c r="D338" s="258">
        <v>2540</v>
      </c>
      <c r="E338" s="327">
        <v>62832</v>
      </c>
      <c r="F338" s="92">
        <v>55000</v>
      </c>
      <c r="G338" s="336">
        <v>49254</v>
      </c>
      <c r="H338" s="92"/>
      <c r="I338" s="337">
        <f>G338</f>
        <v>49254</v>
      </c>
      <c r="J338" s="92"/>
      <c r="K338" s="243">
        <f t="shared" si="57"/>
        <v>0.783899923605806</v>
      </c>
    </row>
    <row r="339" spans="1:11" ht="18.75" customHeight="1">
      <c r="A339" s="94"/>
      <c r="B339" s="32"/>
      <c r="C339" s="338" t="s">
        <v>459</v>
      </c>
      <c r="D339" s="258">
        <v>2650</v>
      </c>
      <c r="E339" s="327"/>
      <c r="F339" s="92">
        <v>16334337</v>
      </c>
      <c r="G339" s="336">
        <v>14744263</v>
      </c>
      <c r="H339" s="92"/>
      <c r="I339" s="337">
        <f>G339</f>
        <v>14744263</v>
      </c>
      <c r="J339" s="92"/>
      <c r="K339" s="243"/>
    </row>
    <row r="340" spans="1:11" ht="24">
      <c r="A340" s="27"/>
      <c r="B340" s="32"/>
      <c r="C340" s="72" t="s">
        <v>155</v>
      </c>
      <c r="D340" s="258">
        <v>2590</v>
      </c>
      <c r="E340" s="327">
        <v>16368602</v>
      </c>
      <c r="F340" s="92"/>
      <c r="G340" s="336"/>
      <c r="H340" s="92"/>
      <c r="I340" s="337"/>
      <c r="J340" s="92"/>
      <c r="K340" s="243">
        <f t="shared" si="57"/>
      </c>
    </row>
    <row r="341" spans="1:11" ht="12.75">
      <c r="A341" s="27"/>
      <c r="B341" s="32"/>
      <c r="C341" s="244" t="s">
        <v>156</v>
      </c>
      <c r="D341" s="258">
        <v>4240</v>
      </c>
      <c r="E341" s="327">
        <v>6739</v>
      </c>
      <c r="F341" s="92"/>
      <c r="G341" s="336"/>
      <c r="H341" s="92"/>
      <c r="I341" s="337"/>
      <c r="J341" s="92"/>
      <c r="K341" s="243">
        <f t="shared" si="57"/>
      </c>
    </row>
    <row r="342" spans="1:11" s="98" customFormat="1" ht="17.25" customHeight="1">
      <c r="A342" s="95"/>
      <c r="B342" s="96"/>
      <c r="C342" s="244" t="s">
        <v>157</v>
      </c>
      <c r="D342" s="339">
        <v>6050</v>
      </c>
      <c r="E342" s="327">
        <v>255359</v>
      </c>
      <c r="F342" s="92"/>
      <c r="G342" s="336"/>
      <c r="H342" s="45"/>
      <c r="I342" s="337"/>
      <c r="J342" s="45"/>
      <c r="K342" s="243">
        <f t="shared" si="57"/>
      </c>
    </row>
    <row r="343" spans="1:11" s="98" customFormat="1" ht="16.5" customHeight="1">
      <c r="A343" s="95"/>
      <c r="B343" s="96"/>
      <c r="C343" s="274" t="s">
        <v>213</v>
      </c>
      <c r="D343" s="339">
        <v>6060</v>
      </c>
      <c r="E343" s="327">
        <v>4470</v>
      </c>
      <c r="F343" s="92"/>
      <c r="G343" s="336"/>
      <c r="H343" s="45"/>
      <c r="I343" s="337"/>
      <c r="J343" s="45"/>
      <c r="K343" s="243">
        <f t="shared" si="57"/>
      </c>
    </row>
    <row r="344" spans="1:11" s="98" customFormat="1" ht="39.75" customHeight="1">
      <c r="A344" s="340"/>
      <c r="B344" s="341"/>
      <c r="C344" s="342" t="s">
        <v>158</v>
      </c>
      <c r="D344" s="343">
        <v>6210</v>
      </c>
      <c r="E344" s="344">
        <f aca="true" t="shared" si="68" ref="E344:J344">IF(SUM(E345:E350)&gt;0,SUM(E345:E350),"")</f>
      </c>
      <c r="F344" s="345">
        <f t="shared" si="68"/>
        <v>521200</v>
      </c>
      <c r="G344" s="346">
        <f t="shared" si="68"/>
        <v>521200</v>
      </c>
      <c r="H344" s="345">
        <f t="shared" si="68"/>
      </c>
      <c r="I344" s="347">
        <f t="shared" si="68"/>
        <v>521200</v>
      </c>
      <c r="J344" s="345">
        <f t="shared" si="68"/>
      </c>
      <c r="K344" s="266">
        <f t="shared" si="57"/>
      </c>
    </row>
    <row r="345" spans="1:11" s="98" customFormat="1" ht="16.5" customHeight="1">
      <c r="A345" s="95"/>
      <c r="B345" s="96"/>
      <c r="C345" s="274" t="s">
        <v>159</v>
      </c>
      <c r="D345" s="339"/>
      <c r="E345" s="327"/>
      <c r="F345" s="92">
        <v>177000</v>
      </c>
      <c r="G345" s="336">
        <v>177000</v>
      </c>
      <c r="H345" s="92"/>
      <c r="I345" s="337">
        <f>G345</f>
        <v>177000</v>
      </c>
      <c r="J345" s="45"/>
      <c r="K345" s="243">
        <f t="shared" si="57"/>
      </c>
    </row>
    <row r="346" spans="1:11" s="98" customFormat="1" ht="16.5" customHeight="1">
      <c r="A346" s="95"/>
      <c r="B346" s="96"/>
      <c r="C346" s="274" t="s">
        <v>160</v>
      </c>
      <c r="D346" s="339"/>
      <c r="E346" s="327"/>
      <c r="F346" s="92">
        <v>33800</v>
      </c>
      <c r="G346" s="336">
        <v>33800</v>
      </c>
      <c r="H346" s="92"/>
      <c r="I346" s="337">
        <v>33800</v>
      </c>
      <c r="J346" s="45"/>
      <c r="K346" s="243">
        <f t="shared" si="57"/>
      </c>
    </row>
    <row r="347" spans="1:11" s="98" customFormat="1" ht="16.5" customHeight="1">
      <c r="A347" s="95"/>
      <c r="B347" s="96"/>
      <c r="C347" s="274" t="s">
        <v>161</v>
      </c>
      <c r="D347" s="339"/>
      <c r="E347" s="327"/>
      <c r="F347" s="92">
        <v>20000</v>
      </c>
      <c r="G347" s="336">
        <v>20000</v>
      </c>
      <c r="H347" s="92"/>
      <c r="I347" s="337">
        <f>G347</f>
        <v>20000</v>
      </c>
      <c r="J347" s="45"/>
      <c r="K347" s="243">
        <f t="shared" si="57"/>
      </c>
    </row>
    <row r="348" spans="1:11" s="98" customFormat="1" ht="16.5" customHeight="1">
      <c r="A348" s="95"/>
      <c r="B348" s="96"/>
      <c r="C348" s="274" t="s">
        <v>162</v>
      </c>
      <c r="D348" s="339"/>
      <c r="E348" s="327"/>
      <c r="F348" s="92">
        <v>27900</v>
      </c>
      <c r="G348" s="336">
        <v>27900</v>
      </c>
      <c r="H348" s="92"/>
      <c r="I348" s="337">
        <f>G348</f>
        <v>27900</v>
      </c>
      <c r="J348" s="45"/>
      <c r="K348" s="243">
        <f t="shared" si="57"/>
      </c>
    </row>
    <row r="349" spans="1:11" s="98" customFormat="1" ht="16.5" customHeight="1">
      <c r="A349" s="95"/>
      <c r="B349" s="96"/>
      <c r="C349" s="274" t="s">
        <v>163</v>
      </c>
      <c r="D349" s="339"/>
      <c r="E349" s="327"/>
      <c r="F349" s="92">
        <v>178000</v>
      </c>
      <c r="G349" s="336">
        <v>178000</v>
      </c>
      <c r="H349" s="92"/>
      <c r="I349" s="337">
        <f>G349</f>
        <v>178000</v>
      </c>
      <c r="J349" s="45"/>
      <c r="K349" s="243">
        <f t="shared" si="57"/>
      </c>
    </row>
    <row r="350" spans="1:11" s="98" customFormat="1" ht="16.5" customHeight="1">
      <c r="A350" s="95"/>
      <c r="B350" s="96"/>
      <c r="C350" s="274" t="s">
        <v>164</v>
      </c>
      <c r="D350" s="339"/>
      <c r="E350" s="327"/>
      <c r="F350" s="92">
        <v>84500</v>
      </c>
      <c r="G350" s="336">
        <v>84500</v>
      </c>
      <c r="H350" s="92"/>
      <c r="I350" s="337">
        <f>G350</f>
        <v>84500</v>
      </c>
      <c r="J350" s="45"/>
      <c r="K350" s="243">
        <f t="shared" si="57"/>
      </c>
    </row>
    <row r="351" spans="1:11" s="98" customFormat="1" ht="16.5" customHeight="1">
      <c r="A351" s="95"/>
      <c r="B351" s="96"/>
      <c r="C351" s="274"/>
      <c r="D351" s="339"/>
      <c r="E351" s="327"/>
      <c r="F351" s="92"/>
      <c r="G351" s="336"/>
      <c r="H351" s="92"/>
      <c r="I351" s="337"/>
      <c r="J351" s="45"/>
      <c r="K351" s="243">
        <f t="shared" si="57"/>
      </c>
    </row>
    <row r="352" spans="1:11" s="73" customFormat="1" ht="18" customHeight="1">
      <c r="A352" s="39"/>
      <c r="B352" s="40">
        <v>80102</v>
      </c>
      <c r="C352" s="326" t="s">
        <v>357</v>
      </c>
      <c r="D352" s="278"/>
      <c r="E352" s="249">
        <f aca="true" t="shared" si="69" ref="E352:J352">IF(SUM(E353:E355)&gt;0,SUM(E353:E355),"")</f>
        <v>585220</v>
      </c>
      <c r="F352" s="31">
        <f t="shared" si="69"/>
        <v>580448</v>
      </c>
      <c r="G352" s="250">
        <f t="shared" si="69"/>
        <v>541930</v>
      </c>
      <c r="H352" s="31">
        <f t="shared" si="69"/>
      </c>
      <c r="I352" s="348">
        <f t="shared" si="69"/>
        <v>541930</v>
      </c>
      <c r="J352" s="31">
        <f t="shared" si="69"/>
      </c>
      <c r="K352" s="251">
        <f t="shared" si="57"/>
        <v>0.926027818598134</v>
      </c>
    </row>
    <row r="353" spans="1:11" ht="24">
      <c r="A353" s="27"/>
      <c r="B353" s="32"/>
      <c r="C353" s="72" t="s">
        <v>155</v>
      </c>
      <c r="D353" s="258">
        <v>2590</v>
      </c>
      <c r="E353" s="327">
        <v>585220</v>
      </c>
      <c r="F353" s="92">
        <v>0</v>
      </c>
      <c r="G353" s="336">
        <v>0</v>
      </c>
      <c r="H353" s="92"/>
      <c r="I353" s="337"/>
      <c r="J353" s="92"/>
      <c r="K353" s="243">
        <f t="shared" si="57"/>
        <v>0</v>
      </c>
    </row>
    <row r="354" spans="1:11" s="98" customFormat="1" ht="24">
      <c r="A354" s="95"/>
      <c r="B354" s="96"/>
      <c r="C354" s="72" t="s">
        <v>460</v>
      </c>
      <c r="D354" s="339">
        <v>2650</v>
      </c>
      <c r="E354" s="327"/>
      <c r="F354" s="92">
        <v>580448</v>
      </c>
      <c r="G354" s="336">
        <v>541930</v>
      </c>
      <c r="H354" s="45"/>
      <c r="I354" s="337">
        <f>G354</f>
        <v>541930</v>
      </c>
      <c r="J354" s="45"/>
      <c r="K354" s="243">
        <f t="shared" si="57"/>
      </c>
    </row>
    <row r="355" spans="1:11" s="98" customFormat="1" ht="15" customHeight="1">
      <c r="A355" s="95"/>
      <c r="B355" s="96"/>
      <c r="C355" s="72"/>
      <c r="D355" s="339"/>
      <c r="E355" s="327"/>
      <c r="F355" s="92"/>
      <c r="G355" s="336"/>
      <c r="H355" s="45"/>
      <c r="I355" s="337"/>
      <c r="J355" s="45"/>
      <c r="K355" s="243">
        <f t="shared" si="57"/>
      </c>
    </row>
    <row r="356" spans="1:11" s="73" customFormat="1" ht="18" customHeight="1">
      <c r="A356" s="39"/>
      <c r="B356" s="40">
        <v>80104</v>
      </c>
      <c r="C356" s="326" t="s">
        <v>165</v>
      </c>
      <c r="D356" s="278"/>
      <c r="E356" s="249">
        <f aca="true" t="shared" si="70" ref="E356:J356">IF(SUM(E357:E360)&gt;0,SUM(E357:E360),"")</f>
        <v>5122198</v>
      </c>
      <c r="F356" s="31">
        <f t="shared" si="70"/>
        <v>5211825</v>
      </c>
      <c r="G356" s="250">
        <f t="shared" si="70"/>
        <v>5211825</v>
      </c>
      <c r="H356" s="31">
        <f t="shared" si="70"/>
      </c>
      <c r="I356" s="348">
        <f t="shared" si="70"/>
        <v>5211825</v>
      </c>
      <c r="J356" s="31">
        <f t="shared" si="70"/>
      </c>
      <c r="K356" s="251">
        <f t="shared" si="57"/>
        <v>1.0174977617030814</v>
      </c>
    </row>
    <row r="357" spans="1:11" s="73" customFormat="1" ht="42" customHeight="1">
      <c r="A357" s="39"/>
      <c r="B357" s="182" t="s">
        <v>153</v>
      </c>
      <c r="C357" s="246" t="s">
        <v>155</v>
      </c>
      <c r="D357" s="349">
        <v>2590</v>
      </c>
      <c r="E357" s="350">
        <v>4705790</v>
      </c>
      <c r="F357" s="351"/>
      <c r="G357" s="352"/>
      <c r="H357" s="351"/>
      <c r="I357" s="353"/>
      <c r="J357" s="351"/>
      <c r="K357" s="243">
        <f t="shared" si="57"/>
      </c>
    </row>
    <row r="358" spans="1:11" ht="24">
      <c r="A358" s="63"/>
      <c r="B358" s="32" t="s">
        <v>153</v>
      </c>
      <c r="C358" s="252" t="s">
        <v>154</v>
      </c>
      <c r="D358" s="354">
        <v>2540</v>
      </c>
      <c r="E358" s="355">
        <v>395101</v>
      </c>
      <c r="F358" s="356">
        <v>896280</v>
      </c>
      <c r="G358" s="357">
        <v>896280</v>
      </c>
      <c r="H358" s="358"/>
      <c r="I358" s="359">
        <f>G358</f>
        <v>896280</v>
      </c>
      <c r="J358" s="358"/>
      <c r="K358" s="243">
        <f t="shared" si="57"/>
        <v>2.2684832485870703</v>
      </c>
    </row>
    <row r="359" spans="1:11" ht="24.75" customHeight="1">
      <c r="A359" s="63"/>
      <c r="B359" s="32"/>
      <c r="C359" s="360" t="s">
        <v>166</v>
      </c>
      <c r="D359" s="361">
        <v>2650</v>
      </c>
      <c r="E359" s="362"/>
      <c r="F359" s="195">
        <v>4234045</v>
      </c>
      <c r="G359" s="363">
        <v>4234045</v>
      </c>
      <c r="H359" s="195"/>
      <c r="I359" s="337">
        <f>G359</f>
        <v>4234045</v>
      </c>
      <c r="J359" s="195"/>
      <c r="K359" s="243">
        <f t="shared" si="57"/>
      </c>
    </row>
    <row r="360" spans="1:94" ht="49.5" customHeight="1">
      <c r="A360" s="63"/>
      <c r="B360" s="59"/>
      <c r="C360" s="72" t="s">
        <v>167</v>
      </c>
      <c r="D360" s="272">
        <v>6210</v>
      </c>
      <c r="E360" s="362">
        <v>21307</v>
      </c>
      <c r="F360" s="195">
        <v>81500</v>
      </c>
      <c r="G360" s="363">
        <v>81500</v>
      </c>
      <c r="H360" s="195"/>
      <c r="I360" s="337">
        <f>G360</f>
        <v>81500</v>
      </c>
      <c r="J360" s="195"/>
      <c r="K360" s="243">
        <f t="shared" si="57"/>
        <v>3.8250340263763083</v>
      </c>
      <c r="L360" s="364"/>
      <c r="M360" s="364"/>
      <c r="N360" s="364"/>
      <c r="O360" s="364"/>
      <c r="P360" s="364"/>
      <c r="Q360" s="364"/>
      <c r="R360" s="364"/>
      <c r="S360" s="364"/>
      <c r="T360" s="364"/>
      <c r="U360" s="364"/>
      <c r="V360" s="364"/>
      <c r="W360" s="364"/>
      <c r="X360" s="364"/>
      <c r="Y360" s="364"/>
      <c r="Z360" s="364"/>
      <c r="AA360" s="364"/>
      <c r="AB360" s="364"/>
      <c r="AC360" s="364"/>
      <c r="AD360" s="364"/>
      <c r="AE360" s="364"/>
      <c r="AF360" s="364"/>
      <c r="AG360" s="364"/>
      <c r="AH360" s="364"/>
      <c r="AI360" s="364"/>
      <c r="AJ360" s="364"/>
      <c r="AK360" s="364"/>
      <c r="AL360" s="364"/>
      <c r="AM360" s="364"/>
      <c r="AN360" s="364"/>
      <c r="AO360" s="364"/>
      <c r="AP360" s="364"/>
      <c r="AQ360" s="364"/>
      <c r="AR360" s="364"/>
      <c r="AS360" s="364"/>
      <c r="AT360" s="364"/>
      <c r="AU360" s="364"/>
      <c r="AV360" s="364"/>
      <c r="AW360" s="364"/>
      <c r="AX360" s="364"/>
      <c r="AY360" s="364"/>
      <c r="AZ360" s="364"/>
      <c r="BA360" s="364"/>
      <c r="BB360" s="364"/>
      <c r="BC360" s="364"/>
      <c r="BD360" s="364"/>
      <c r="BE360" s="364"/>
      <c r="BF360" s="364"/>
      <c r="BG360" s="364"/>
      <c r="BH360" s="364"/>
      <c r="BI360" s="364"/>
      <c r="BJ360" s="364"/>
      <c r="BK360" s="364"/>
      <c r="BL360" s="364"/>
      <c r="BM360" s="364"/>
      <c r="BN360" s="364"/>
      <c r="BO360" s="364"/>
      <c r="BP360" s="364"/>
      <c r="BQ360" s="364"/>
      <c r="BR360" s="364"/>
      <c r="BS360" s="364"/>
      <c r="BT360" s="364"/>
      <c r="BU360" s="364"/>
      <c r="BV360" s="364"/>
      <c r="BW360" s="364"/>
      <c r="BX360" s="364"/>
      <c r="BY360" s="364"/>
      <c r="BZ360" s="364"/>
      <c r="CA360" s="364"/>
      <c r="CB360" s="364"/>
      <c r="CC360" s="364"/>
      <c r="CD360" s="364"/>
      <c r="CE360" s="364"/>
      <c r="CF360" s="364"/>
      <c r="CG360" s="364"/>
      <c r="CH360" s="364"/>
      <c r="CI360" s="364"/>
      <c r="CJ360" s="364"/>
      <c r="CK360" s="364"/>
      <c r="CL360" s="364"/>
      <c r="CM360" s="364"/>
      <c r="CN360" s="364"/>
      <c r="CO360" s="364"/>
      <c r="CP360" s="364"/>
    </row>
    <row r="361" spans="1:94" s="371" customFormat="1" ht="21" customHeight="1">
      <c r="A361" s="365"/>
      <c r="B361" s="198" t="s">
        <v>168</v>
      </c>
      <c r="C361" s="247" t="s">
        <v>169</v>
      </c>
      <c r="D361" s="366"/>
      <c r="E361" s="367">
        <f aca="true" t="shared" si="71" ref="E361:J361">IF(SUM(E362:E363)&gt;0,SUM(E362:E363),"")</f>
        <v>157556</v>
      </c>
      <c r="F361" s="368">
        <f t="shared" si="71"/>
        <v>137862</v>
      </c>
      <c r="G361" s="369">
        <f t="shared" si="71"/>
        <v>137862</v>
      </c>
      <c r="H361" s="368">
        <f t="shared" si="71"/>
      </c>
      <c r="I361" s="370">
        <f t="shared" si="71"/>
        <v>137862</v>
      </c>
      <c r="J361" s="368">
        <f t="shared" si="71"/>
      </c>
      <c r="K361" s="251">
        <f t="shared" si="57"/>
        <v>0.875003173474828</v>
      </c>
      <c r="L361" s="364"/>
      <c r="M361" s="364"/>
      <c r="N361" s="364"/>
      <c r="O361" s="364"/>
      <c r="P361" s="364"/>
      <c r="Q361" s="364"/>
      <c r="R361" s="364"/>
      <c r="S361" s="364"/>
      <c r="T361" s="364"/>
      <c r="U361" s="364"/>
      <c r="V361" s="364"/>
      <c r="W361" s="364"/>
      <c r="X361" s="364"/>
      <c r="Y361" s="364"/>
      <c r="Z361" s="364"/>
      <c r="AA361" s="364"/>
      <c r="AB361" s="364"/>
      <c r="AC361" s="364"/>
      <c r="AD361" s="364"/>
      <c r="AE361" s="364"/>
      <c r="AF361" s="364"/>
      <c r="AG361" s="364"/>
      <c r="AH361" s="364"/>
      <c r="AI361" s="364"/>
      <c r="AJ361" s="364"/>
      <c r="AK361" s="364"/>
      <c r="AL361" s="364"/>
      <c r="AM361" s="364"/>
      <c r="AN361" s="364"/>
      <c r="AO361" s="364"/>
      <c r="AP361" s="364"/>
      <c r="AQ361" s="364"/>
      <c r="AR361" s="364"/>
      <c r="AS361" s="364"/>
      <c r="AT361" s="364"/>
      <c r="AU361" s="364"/>
      <c r="AV361" s="364"/>
      <c r="AW361" s="364"/>
      <c r="AX361" s="364"/>
      <c r="AY361" s="364"/>
      <c r="AZ361" s="364"/>
      <c r="BA361" s="364"/>
      <c r="BB361" s="364"/>
      <c r="BC361" s="364"/>
      <c r="BD361" s="364"/>
      <c r="BE361" s="364"/>
      <c r="BF361" s="364"/>
      <c r="BG361" s="364"/>
      <c r="BH361" s="364"/>
      <c r="BI361" s="364"/>
      <c r="BJ361" s="364"/>
      <c r="BK361" s="364"/>
      <c r="BL361" s="364"/>
      <c r="BM361" s="364"/>
      <c r="BN361" s="364"/>
      <c r="BO361" s="364"/>
      <c r="BP361" s="364"/>
      <c r="BQ361" s="364"/>
      <c r="BR361" s="364"/>
      <c r="BS361" s="364"/>
      <c r="BT361" s="364"/>
      <c r="BU361" s="364"/>
      <c r="BV361" s="364"/>
      <c r="BW361" s="364"/>
      <c r="BX361" s="364"/>
      <c r="BY361" s="364"/>
      <c r="BZ361" s="364"/>
      <c r="CA361" s="364"/>
      <c r="CB361" s="364"/>
      <c r="CC361" s="364"/>
      <c r="CD361" s="364"/>
      <c r="CE361" s="364"/>
      <c r="CF361" s="364"/>
      <c r="CG361" s="364"/>
      <c r="CH361" s="364"/>
      <c r="CI361" s="364"/>
      <c r="CJ361" s="364"/>
      <c r="CK361" s="364"/>
      <c r="CL361" s="364"/>
      <c r="CM361" s="364"/>
      <c r="CN361" s="364"/>
      <c r="CO361" s="364"/>
      <c r="CP361" s="364"/>
    </row>
    <row r="362" spans="1:94" s="371" customFormat="1" ht="26.25" customHeight="1">
      <c r="A362" s="365"/>
      <c r="B362" s="128" t="s">
        <v>153</v>
      </c>
      <c r="C362" s="252" t="s">
        <v>154</v>
      </c>
      <c r="D362" s="372">
        <v>2540</v>
      </c>
      <c r="E362" s="373">
        <v>157556</v>
      </c>
      <c r="F362" s="374"/>
      <c r="G362" s="375"/>
      <c r="H362" s="374"/>
      <c r="I362" s="337"/>
      <c r="J362" s="374"/>
      <c r="K362" s="243">
        <f t="shared" si="57"/>
      </c>
      <c r="L362" s="364"/>
      <c r="M362" s="364"/>
      <c r="N362" s="364"/>
      <c r="O362" s="364"/>
      <c r="P362" s="364"/>
      <c r="Q362" s="364"/>
      <c r="R362" s="364"/>
      <c r="S362" s="364"/>
      <c r="T362" s="364"/>
      <c r="U362" s="364"/>
      <c r="V362" s="364"/>
      <c r="W362" s="364"/>
      <c r="X362" s="364"/>
      <c r="Y362" s="364"/>
      <c r="Z362" s="364"/>
      <c r="AA362" s="364"/>
      <c r="AB362" s="364"/>
      <c r="AC362" s="364"/>
      <c r="AD362" s="364"/>
      <c r="AE362" s="364"/>
      <c r="AF362" s="364"/>
      <c r="AG362" s="364"/>
      <c r="AH362" s="364"/>
      <c r="AI362" s="364"/>
      <c r="AJ362" s="364"/>
      <c r="AK362" s="364"/>
      <c r="AL362" s="364"/>
      <c r="AM362" s="364"/>
      <c r="AN362" s="364"/>
      <c r="AO362" s="364"/>
      <c r="AP362" s="364"/>
      <c r="AQ362" s="364"/>
      <c r="AR362" s="364"/>
      <c r="AS362" s="364"/>
      <c r="AT362" s="364"/>
      <c r="AU362" s="364"/>
      <c r="AV362" s="364"/>
      <c r="AW362" s="364"/>
      <c r="AX362" s="364"/>
      <c r="AY362" s="364"/>
      <c r="AZ362" s="364"/>
      <c r="BA362" s="364"/>
      <c r="BB362" s="364"/>
      <c r="BC362" s="364"/>
      <c r="BD362" s="364"/>
      <c r="BE362" s="364"/>
      <c r="BF362" s="364"/>
      <c r="BG362" s="364"/>
      <c r="BH362" s="364"/>
      <c r="BI362" s="364"/>
      <c r="BJ362" s="364"/>
      <c r="BK362" s="364"/>
      <c r="BL362" s="364"/>
      <c r="BM362" s="364"/>
      <c r="BN362" s="364"/>
      <c r="BO362" s="364"/>
      <c r="BP362" s="364"/>
      <c r="BQ362" s="364"/>
      <c r="BR362" s="364"/>
      <c r="BS362" s="364"/>
      <c r="BT362" s="364"/>
      <c r="BU362" s="364"/>
      <c r="BV362" s="364"/>
      <c r="BW362" s="364"/>
      <c r="BX362" s="364"/>
      <c r="BY362" s="364"/>
      <c r="BZ362" s="364"/>
      <c r="CA362" s="364"/>
      <c r="CB362" s="364"/>
      <c r="CC362" s="364"/>
      <c r="CD362" s="364"/>
      <c r="CE362" s="364"/>
      <c r="CF362" s="364"/>
      <c r="CG362" s="364"/>
      <c r="CH362" s="364"/>
      <c r="CI362" s="364"/>
      <c r="CJ362" s="364"/>
      <c r="CK362" s="364"/>
      <c r="CL362" s="364"/>
      <c r="CM362" s="364"/>
      <c r="CN362" s="364"/>
      <c r="CO362" s="364"/>
      <c r="CP362" s="364"/>
    </row>
    <row r="363" spans="1:94" ht="50.25" customHeight="1">
      <c r="A363" s="376"/>
      <c r="B363" s="59" t="s">
        <v>153</v>
      </c>
      <c r="C363" s="274" t="s">
        <v>170</v>
      </c>
      <c r="D363" s="272">
        <v>2590</v>
      </c>
      <c r="E363" s="362"/>
      <c r="F363" s="195">
        <v>137862</v>
      </c>
      <c r="G363" s="363">
        <v>137862</v>
      </c>
      <c r="H363" s="195"/>
      <c r="I363" s="337">
        <f>G363</f>
        <v>137862</v>
      </c>
      <c r="J363" s="195"/>
      <c r="K363" s="243">
        <f t="shared" si="57"/>
      </c>
      <c r="L363" s="364"/>
      <c r="M363" s="364"/>
      <c r="N363" s="364"/>
      <c r="O363" s="364"/>
      <c r="P363" s="364"/>
      <c r="Q363" s="364"/>
      <c r="R363" s="364"/>
      <c r="S363" s="364"/>
      <c r="T363" s="364"/>
      <c r="U363" s="364"/>
      <c r="V363" s="364"/>
      <c r="W363" s="364"/>
      <c r="X363" s="364"/>
      <c r="Y363" s="364"/>
      <c r="Z363" s="364"/>
      <c r="AA363" s="364"/>
      <c r="AB363" s="364"/>
      <c r="AC363" s="364"/>
      <c r="AD363" s="364"/>
      <c r="AE363" s="364"/>
      <c r="AF363" s="364"/>
      <c r="AG363" s="364"/>
      <c r="AH363" s="364"/>
      <c r="AI363" s="364"/>
      <c r="AJ363" s="364"/>
      <c r="AK363" s="364"/>
      <c r="AL363" s="364"/>
      <c r="AM363" s="364"/>
      <c r="AN363" s="364"/>
      <c r="AO363" s="364"/>
      <c r="AP363" s="364"/>
      <c r="AQ363" s="364"/>
      <c r="AR363" s="364"/>
      <c r="AS363" s="364"/>
      <c r="AT363" s="364"/>
      <c r="AU363" s="364"/>
      <c r="AV363" s="364"/>
      <c r="AW363" s="364"/>
      <c r="AX363" s="364"/>
      <c r="AY363" s="364"/>
      <c r="AZ363" s="364"/>
      <c r="BA363" s="364"/>
      <c r="BB363" s="364"/>
      <c r="BC363" s="364"/>
      <c r="BD363" s="364"/>
      <c r="BE363" s="364"/>
      <c r="BF363" s="364"/>
      <c r="BG363" s="364"/>
      <c r="BH363" s="364"/>
      <c r="BI363" s="364"/>
      <c r="BJ363" s="364"/>
      <c r="BK363" s="364"/>
      <c r="BL363" s="364"/>
      <c r="BM363" s="364"/>
      <c r="BN363" s="364"/>
      <c r="BO363" s="364"/>
      <c r="BP363" s="364"/>
      <c r="BQ363" s="364"/>
      <c r="BR363" s="364"/>
      <c r="BS363" s="364"/>
      <c r="BT363" s="364"/>
      <c r="BU363" s="364"/>
      <c r="BV363" s="364"/>
      <c r="BW363" s="364"/>
      <c r="BX363" s="364"/>
      <c r="BY363" s="364"/>
      <c r="BZ363" s="364"/>
      <c r="CA363" s="364"/>
      <c r="CB363" s="364"/>
      <c r="CC363" s="364"/>
      <c r="CD363" s="364"/>
      <c r="CE363" s="364"/>
      <c r="CF363" s="364"/>
      <c r="CG363" s="364"/>
      <c r="CH363" s="364"/>
      <c r="CI363" s="364"/>
      <c r="CJ363" s="364"/>
      <c r="CK363" s="364"/>
      <c r="CL363" s="364"/>
      <c r="CM363" s="364"/>
      <c r="CN363" s="364"/>
      <c r="CO363" s="364"/>
      <c r="CP363" s="364"/>
    </row>
    <row r="364" spans="1:11" s="73" customFormat="1" ht="18" customHeight="1">
      <c r="A364" s="39"/>
      <c r="B364" s="62">
        <v>80110</v>
      </c>
      <c r="C364" s="335" t="s">
        <v>171</v>
      </c>
      <c r="D364" s="234"/>
      <c r="E364" s="235">
        <f>IF(SUM(E365:E369)&gt;0,SUM(E365:E369),"")</f>
        <v>10373040</v>
      </c>
      <c r="F364" s="81">
        <f>IF(SUM(F365:F369)&gt;0,SUM(F365:F369),"")</f>
        <v>13027051</v>
      </c>
      <c r="G364" s="236">
        <f>IF(SUM(G365:G369)&gt;0,SUM(G365:G369),"")</f>
        <v>11856230</v>
      </c>
      <c r="H364" s="81">
        <f>IF(SUM(H365:H369)&gt;0,SUM(H365:H369),"")</f>
        <v>1810000</v>
      </c>
      <c r="I364" s="377">
        <f>IF(SUM(I365:I369)&gt;0,SUM(I365:I369),"")</f>
        <v>10046230</v>
      </c>
      <c r="J364" s="81"/>
      <c r="K364" s="251">
        <f t="shared" si="57"/>
        <v>1.1429850844111273</v>
      </c>
    </row>
    <row r="365" spans="1:11" ht="24">
      <c r="A365" s="27"/>
      <c r="B365" s="32" t="s">
        <v>153</v>
      </c>
      <c r="C365" s="252" t="s">
        <v>154</v>
      </c>
      <c r="D365" s="258">
        <v>2540</v>
      </c>
      <c r="E365" s="327">
        <v>141431</v>
      </c>
      <c r="F365" s="92">
        <v>540000</v>
      </c>
      <c r="G365" s="336">
        <v>483586</v>
      </c>
      <c r="H365" s="92"/>
      <c r="I365" s="337">
        <f>G365</f>
        <v>483586</v>
      </c>
      <c r="J365" s="92"/>
      <c r="K365" s="243">
        <f t="shared" si="57"/>
        <v>3.419236235337373</v>
      </c>
    </row>
    <row r="366" spans="1:11" ht="24.75" customHeight="1">
      <c r="A366" s="27"/>
      <c r="B366" s="32"/>
      <c r="C366" s="72" t="s">
        <v>155</v>
      </c>
      <c r="D366" s="258">
        <v>2590</v>
      </c>
      <c r="E366" s="327">
        <v>10209394</v>
      </c>
      <c r="F366" s="92"/>
      <c r="G366" s="336"/>
      <c r="H366" s="92"/>
      <c r="I366" s="337"/>
      <c r="J366" s="92"/>
      <c r="K366" s="243">
        <f t="shared" si="57"/>
      </c>
    </row>
    <row r="367" spans="1:11" s="98" customFormat="1" ht="12.75">
      <c r="A367" s="95"/>
      <c r="B367" s="96"/>
      <c r="C367" s="244" t="s">
        <v>172</v>
      </c>
      <c r="D367" s="339">
        <v>2650</v>
      </c>
      <c r="E367" s="327"/>
      <c r="F367" s="92">
        <v>10667051</v>
      </c>
      <c r="G367" s="336">
        <v>9552644</v>
      </c>
      <c r="H367" s="45"/>
      <c r="I367" s="337">
        <f>G367</f>
        <v>9552644</v>
      </c>
      <c r="J367" s="45"/>
      <c r="K367" s="243">
        <f t="shared" si="57"/>
      </c>
    </row>
    <row r="368" spans="1:11" s="98" customFormat="1" ht="30" customHeight="1">
      <c r="A368" s="95"/>
      <c r="B368" s="96"/>
      <c r="C368" s="72" t="s">
        <v>173</v>
      </c>
      <c r="D368" s="339">
        <v>6050</v>
      </c>
      <c r="E368" s="327">
        <v>22215</v>
      </c>
      <c r="F368" s="92">
        <v>1810000</v>
      </c>
      <c r="G368" s="336">
        <v>1810000</v>
      </c>
      <c r="H368" s="92">
        <v>1810000</v>
      </c>
      <c r="I368" s="337"/>
      <c r="J368" s="45"/>
      <c r="K368" s="243">
        <f t="shared" si="57"/>
        <v>81.47647985595319</v>
      </c>
    </row>
    <row r="369" spans="1:11" s="98" customFormat="1" ht="48">
      <c r="A369" s="95"/>
      <c r="B369" s="96"/>
      <c r="C369" s="72" t="s">
        <v>167</v>
      </c>
      <c r="D369" s="339">
        <v>6210</v>
      </c>
      <c r="E369" s="327"/>
      <c r="F369" s="92">
        <v>10000</v>
      </c>
      <c r="G369" s="336">
        <v>10000</v>
      </c>
      <c r="H369" s="45"/>
      <c r="I369" s="337">
        <f>G369</f>
        <v>10000</v>
      </c>
      <c r="J369" s="45"/>
      <c r="K369" s="243"/>
    </row>
    <row r="370" spans="1:11" s="73" customFormat="1" ht="18" customHeight="1">
      <c r="A370" s="39"/>
      <c r="B370" s="40">
        <v>80111</v>
      </c>
      <c r="C370" s="326" t="s">
        <v>359</v>
      </c>
      <c r="D370" s="278"/>
      <c r="E370" s="249">
        <f aca="true" t="shared" si="72" ref="E370:J370">IF(SUM(E371:E372)&gt;0,SUM(E371:E372),"")</f>
        <v>514797</v>
      </c>
      <c r="F370" s="31">
        <f t="shared" si="72"/>
        <v>530088</v>
      </c>
      <c r="G370" s="250">
        <f t="shared" si="72"/>
        <v>494910</v>
      </c>
      <c r="H370" s="31">
        <f t="shared" si="72"/>
      </c>
      <c r="I370" s="348">
        <f t="shared" si="72"/>
        <v>494910</v>
      </c>
      <c r="J370" s="31">
        <f t="shared" si="72"/>
      </c>
      <c r="K370" s="251">
        <f t="shared" si="57"/>
        <v>0.9613692387484776</v>
      </c>
    </row>
    <row r="371" spans="1:11" ht="24">
      <c r="A371" s="27"/>
      <c r="B371" s="32"/>
      <c r="C371" s="72" t="s">
        <v>155</v>
      </c>
      <c r="D371" s="258">
        <v>2590</v>
      </c>
      <c r="E371" s="327">
        <v>514797</v>
      </c>
      <c r="F371" s="92"/>
      <c r="G371" s="336"/>
      <c r="H371" s="92"/>
      <c r="I371" s="337"/>
      <c r="J371" s="92"/>
      <c r="K371" s="243">
        <f t="shared" si="57"/>
      </c>
    </row>
    <row r="372" spans="1:11" ht="12.75">
      <c r="A372" s="27"/>
      <c r="B372" s="59"/>
      <c r="C372" s="244" t="s">
        <v>172</v>
      </c>
      <c r="D372" s="258">
        <v>2650</v>
      </c>
      <c r="E372" s="327"/>
      <c r="F372" s="92">
        <v>530088</v>
      </c>
      <c r="G372" s="336">
        <v>494910</v>
      </c>
      <c r="H372" s="92"/>
      <c r="I372" s="337">
        <f>G372</f>
        <v>494910</v>
      </c>
      <c r="J372" s="92"/>
      <c r="K372" s="243">
        <f t="shared" si="57"/>
      </c>
    </row>
    <row r="373" spans="1:11" ht="19.5" customHeight="1">
      <c r="A373" s="27"/>
      <c r="B373" s="100" t="s">
        <v>174</v>
      </c>
      <c r="C373" s="378" t="s">
        <v>175</v>
      </c>
      <c r="D373" s="248"/>
      <c r="E373" s="249">
        <f aca="true" t="shared" si="73" ref="E373:J373">IF(SUM(E374:E384)&gt;0,SUM(E374:E384),"")</f>
        <v>193368</v>
      </c>
      <c r="F373" s="31">
        <f t="shared" si="73"/>
      </c>
      <c r="G373" s="250">
        <f t="shared" si="73"/>
      </c>
      <c r="H373" s="31">
        <f t="shared" si="73"/>
      </c>
      <c r="I373" s="348">
        <f t="shared" si="73"/>
      </c>
      <c r="J373" s="31">
        <f t="shared" si="73"/>
      </c>
      <c r="K373" s="251">
        <f t="shared" si="57"/>
      </c>
    </row>
    <row r="374" spans="1:11" ht="12.75">
      <c r="A374" s="27"/>
      <c r="B374" s="32"/>
      <c r="C374" s="244" t="s">
        <v>103</v>
      </c>
      <c r="D374" s="258">
        <v>4010</v>
      </c>
      <c r="E374" s="327">
        <v>120626</v>
      </c>
      <c r="F374" s="92"/>
      <c r="G374" s="336"/>
      <c r="H374" s="92"/>
      <c r="I374" s="337"/>
      <c r="J374" s="92"/>
      <c r="K374" s="243">
        <f t="shared" si="57"/>
      </c>
    </row>
    <row r="375" spans="1:11" ht="12.75">
      <c r="A375" s="27"/>
      <c r="B375" s="32"/>
      <c r="C375" s="244" t="s">
        <v>104</v>
      </c>
      <c r="D375" s="258">
        <v>4040</v>
      </c>
      <c r="E375" s="327">
        <v>31100</v>
      </c>
      <c r="F375" s="92"/>
      <c r="G375" s="336"/>
      <c r="H375" s="92"/>
      <c r="I375" s="337"/>
      <c r="J375" s="92"/>
      <c r="K375" s="243">
        <f aca="true" t="shared" si="74" ref="K375:K450">IF(AND(G375&lt;&gt;"",E375&lt;&gt;""),G375/E375,"")</f>
      </c>
    </row>
    <row r="376" spans="1:11" ht="12.75">
      <c r="A376" s="27"/>
      <c r="B376" s="32"/>
      <c r="C376" s="72" t="s">
        <v>98</v>
      </c>
      <c r="D376" s="258">
        <v>4110</v>
      </c>
      <c r="E376" s="327">
        <v>20613</v>
      </c>
      <c r="F376" s="92"/>
      <c r="G376" s="336"/>
      <c r="H376" s="92"/>
      <c r="I376" s="337"/>
      <c r="J376" s="92"/>
      <c r="K376" s="243">
        <f t="shared" si="74"/>
      </c>
    </row>
    <row r="377" spans="1:11" ht="12.75">
      <c r="A377" s="27"/>
      <c r="B377" s="32"/>
      <c r="C377" s="72" t="s">
        <v>99</v>
      </c>
      <c r="D377" s="258">
        <v>4120</v>
      </c>
      <c r="E377" s="327">
        <v>2892</v>
      </c>
      <c r="F377" s="92"/>
      <c r="G377" s="336"/>
      <c r="H377" s="92"/>
      <c r="I377" s="337"/>
      <c r="J377" s="92"/>
      <c r="K377" s="243">
        <f t="shared" si="74"/>
      </c>
    </row>
    <row r="378" spans="1:11" ht="12.75">
      <c r="A378" s="27"/>
      <c r="B378" s="32"/>
      <c r="C378" s="72" t="s">
        <v>87</v>
      </c>
      <c r="D378" s="258">
        <v>4210</v>
      </c>
      <c r="E378" s="327">
        <v>3823</v>
      </c>
      <c r="F378" s="92"/>
      <c r="G378" s="336"/>
      <c r="H378" s="92"/>
      <c r="I378" s="337"/>
      <c r="J378" s="92"/>
      <c r="K378" s="243">
        <f t="shared" si="74"/>
      </c>
    </row>
    <row r="379" spans="1:11" ht="12.75" customHeight="1">
      <c r="A379" s="27"/>
      <c r="B379" s="32"/>
      <c r="C379" s="244" t="s">
        <v>113</v>
      </c>
      <c r="D379" s="258">
        <v>4260</v>
      </c>
      <c r="E379" s="327">
        <v>2058</v>
      </c>
      <c r="F379" s="92"/>
      <c r="G379" s="336"/>
      <c r="H379" s="92"/>
      <c r="I379" s="337"/>
      <c r="J379" s="92"/>
      <c r="K379" s="243">
        <f t="shared" si="74"/>
      </c>
    </row>
    <row r="380" spans="1:11" ht="13.5" customHeight="1">
      <c r="A380" s="27"/>
      <c r="B380" s="32"/>
      <c r="C380" s="244" t="s">
        <v>117</v>
      </c>
      <c r="D380" s="258">
        <v>4270</v>
      </c>
      <c r="E380" s="327">
        <v>534</v>
      </c>
      <c r="F380" s="92"/>
      <c r="G380" s="336"/>
      <c r="H380" s="92"/>
      <c r="I380" s="337"/>
      <c r="J380" s="92"/>
      <c r="K380" s="243">
        <f t="shared" si="74"/>
      </c>
    </row>
    <row r="381" spans="1:11" ht="12.75">
      <c r="A381" s="27"/>
      <c r="B381" s="32"/>
      <c r="C381" s="244" t="s">
        <v>21</v>
      </c>
      <c r="D381" s="258">
        <v>4300</v>
      </c>
      <c r="E381" s="327">
        <v>8063</v>
      </c>
      <c r="F381" s="92"/>
      <c r="G381" s="336"/>
      <c r="H381" s="92"/>
      <c r="I381" s="337"/>
      <c r="J381" s="92"/>
      <c r="K381" s="243">
        <f t="shared" si="74"/>
      </c>
    </row>
    <row r="382" spans="1:11" ht="12.75">
      <c r="A382" s="27"/>
      <c r="B382" s="32"/>
      <c r="C382" s="244" t="s">
        <v>106</v>
      </c>
      <c r="D382" s="258">
        <v>4410</v>
      </c>
      <c r="E382" s="327">
        <v>71</v>
      </c>
      <c r="F382" s="92"/>
      <c r="G382" s="336"/>
      <c r="H382" s="92"/>
      <c r="I382" s="337"/>
      <c r="J382" s="92"/>
      <c r="K382" s="243">
        <f t="shared" si="74"/>
      </c>
    </row>
    <row r="383" spans="1:11" ht="12.75">
      <c r="A383" s="27"/>
      <c r="B383" s="32"/>
      <c r="C383" s="244" t="s">
        <v>114</v>
      </c>
      <c r="D383" s="258">
        <v>4430</v>
      </c>
      <c r="E383" s="327">
        <v>396</v>
      </c>
      <c r="F383" s="92"/>
      <c r="G383" s="336"/>
      <c r="H383" s="92"/>
      <c r="I383" s="337"/>
      <c r="J383" s="92"/>
      <c r="K383" s="243">
        <f t="shared" si="74"/>
      </c>
    </row>
    <row r="384" spans="1:11" ht="12.75">
      <c r="A384" s="27"/>
      <c r="B384" s="32"/>
      <c r="C384" s="244" t="s">
        <v>221</v>
      </c>
      <c r="D384" s="258">
        <v>4440</v>
      </c>
      <c r="E384" s="327">
        <v>3192</v>
      </c>
      <c r="F384" s="92"/>
      <c r="G384" s="336"/>
      <c r="H384" s="92"/>
      <c r="I384" s="337"/>
      <c r="J384" s="92"/>
      <c r="K384" s="243">
        <f t="shared" si="74"/>
      </c>
    </row>
    <row r="385" spans="1:11" ht="18" customHeight="1">
      <c r="A385" s="27"/>
      <c r="B385" s="40" t="s">
        <v>177</v>
      </c>
      <c r="C385" s="326" t="s">
        <v>178</v>
      </c>
      <c r="D385" s="379"/>
      <c r="E385" s="249">
        <f aca="true" t="shared" si="75" ref="E385:J385">IF(SUM(E386)&gt;0,SUM(E386),"")</f>
        <v>10000</v>
      </c>
      <c r="F385" s="31">
        <f t="shared" si="75"/>
        <v>11000</v>
      </c>
      <c r="G385" s="250">
        <f t="shared" si="75"/>
        <v>11000</v>
      </c>
      <c r="H385" s="31">
        <f t="shared" si="75"/>
        <v>11000</v>
      </c>
      <c r="I385" s="348">
        <f t="shared" si="75"/>
      </c>
      <c r="J385" s="31">
        <f t="shared" si="75"/>
      </c>
      <c r="K385" s="251">
        <f t="shared" si="74"/>
        <v>1.1</v>
      </c>
    </row>
    <row r="386" spans="1:11" ht="12.75">
      <c r="A386" s="27"/>
      <c r="B386" s="59"/>
      <c r="C386" s="244" t="s">
        <v>21</v>
      </c>
      <c r="D386" s="258">
        <v>4300</v>
      </c>
      <c r="E386" s="327">
        <v>10000</v>
      </c>
      <c r="F386" s="92">
        <v>11000</v>
      </c>
      <c r="G386" s="336">
        <v>11000</v>
      </c>
      <c r="H386" s="92">
        <f>G386</f>
        <v>11000</v>
      </c>
      <c r="I386" s="337"/>
      <c r="J386" s="92"/>
      <c r="K386" s="243">
        <f t="shared" si="74"/>
        <v>1.1</v>
      </c>
    </row>
    <row r="387" spans="1:11" s="106" customFormat="1" ht="21.75" customHeight="1">
      <c r="A387" s="39"/>
      <c r="B387" s="40">
        <v>80120</v>
      </c>
      <c r="C387" s="326" t="s">
        <v>360</v>
      </c>
      <c r="D387" s="278"/>
      <c r="E387" s="249">
        <f>IF(SUM(E388,E389,E395,E403,E404:E404)&gt;0,SUM(E388,E389,E395,E403,E404:E404),"")</f>
        <v>8161309</v>
      </c>
      <c r="F387" s="31">
        <f>IF(SUM(F388:F404)&gt;0,SUM(F388:F404),"")</f>
        <v>9533786</v>
      </c>
      <c r="G387" s="31">
        <f>IF(SUM(G388:G404)&gt;0,SUM(G388:G404),"")</f>
        <v>8572435</v>
      </c>
      <c r="H387" s="31">
        <f>IF(SUM(H388:H404)&gt;0,SUM(H388:H404),"")</f>
      </c>
      <c r="I387" s="250">
        <f>IF(SUM(I388:I404)&gt;0,SUM(I388:I404),"")</f>
        <v>8572435</v>
      </c>
      <c r="J387" s="31">
        <f>IF(SUM(J388:J404)&gt;0,SUM(J388:J404),"")</f>
      </c>
      <c r="K387" s="251">
        <f t="shared" si="74"/>
        <v>1.0503750072445486</v>
      </c>
    </row>
    <row r="388" spans="1:11" s="104" customFormat="1" ht="27" customHeight="1">
      <c r="A388" s="27"/>
      <c r="B388" s="32"/>
      <c r="C388" s="72" t="s">
        <v>155</v>
      </c>
      <c r="D388" s="258">
        <v>2590</v>
      </c>
      <c r="E388" s="327">
        <v>7375781</v>
      </c>
      <c r="F388" s="92">
        <v>0</v>
      </c>
      <c r="G388" s="336">
        <v>0</v>
      </c>
      <c r="H388" s="92"/>
      <c r="I388" s="337"/>
      <c r="J388" s="92"/>
      <c r="K388" s="243"/>
    </row>
    <row r="389" spans="1:11" s="123" customFormat="1" ht="24">
      <c r="A389" s="27"/>
      <c r="B389" s="32" t="s">
        <v>153</v>
      </c>
      <c r="C389" s="252" t="s">
        <v>361</v>
      </c>
      <c r="D389" s="268">
        <v>2540</v>
      </c>
      <c r="E389" s="280">
        <f>IF(SUM(E390:E394)&gt;0,SUM(E390:E394),"")</f>
        <v>785528</v>
      </c>
      <c r="F389" s="55">
        <f>IF(SUM(F390:F394)&gt;0,SUM(F390:F394),"")</f>
      </c>
      <c r="G389" s="55">
        <f>IF(SUM(G390:G394)&gt;0,SUM(G390:G394),"")</f>
      </c>
      <c r="H389" s="55"/>
      <c r="I389" s="281"/>
      <c r="J389" s="55"/>
      <c r="K389" s="266">
        <f t="shared" si="74"/>
      </c>
    </row>
    <row r="390" spans="1:11" s="104" customFormat="1" ht="12.75">
      <c r="A390" s="27"/>
      <c r="B390" s="32"/>
      <c r="C390" s="380" t="s">
        <v>362</v>
      </c>
      <c r="D390" s="282"/>
      <c r="E390" s="327">
        <v>227923</v>
      </c>
      <c r="F390" s="92"/>
      <c r="G390" s="336"/>
      <c r="H390" s="322"/>
      <c r="I390" s="337"/>
      <c r="J390" s="322"/>
      <c r="K390" s="243">
        <f aca="true" t="shared" si="76" ref="K390:K395">IF(AND(G390&lt;&gt;"",E390&lt;&gt;""),G390/E390,"")</f>
      </c>
    </row>
    <row r="391" spans="1:11" s="104" customFormat="1" ht="12.75">
      <c r="A391" s="27"/>
      <c r="B391" s="32"/>
      <c r="C391" s="381" t="s">
        <v>363</v>
      </c>
      <c r="D391" s="282"/>
      <c r="E391" s="327">
        <v>172410</v>
      </c>
      <c r="F391" s="92"/>
      <c r="G391" s="336"/>
      <c r="H391" s="382"/>
      <c r="I391" s="337"/>
      <c r="J391" s="382"/>
      <c r="K391" s="243">
        <f t="shared" si="76"/>
      </c>
    </row>
    <row r="392" spans="1:11" s="104" customFormat="1" ht="12.75">
      <c r="A392" s="27"/>
      <c r="B392" s="32"/>
      <c r="C392" s="383" t="s">
        <v>364</v>
      </c>
      <c r="D392" s="282"/>
      <c r="E392" s="327">
        <v>160210</v>
      </c>
      <c r="F392" s="92"/>
      <c r="G392" s="336"/>
      <c r="H392" s="322"/>
      <c r="I392" s="337"/>
      <c r="J392" s="322"/>
      <c r="K392" s="243">
        <f t="shared" si="76"/>
      </c>
    </row>
    <row r="393" spans="1:11" s="104" customFormat="1" ht="12.75">
      <c r="A393" s="27"/>
      <c r="B393" s="32"/>
      <c r="C393" s="380" t="s">
        <v>365</v>
      </c>
      <c r="D393" s="282"/>
      <c r="E393" s="327">
        <v>152601</v>
      </c>
      <c r="F393" s="328"/>
      <c r="G393" s="384"/>
      <c r="H393" s="385"/>
      <c r="I393" s="386"/>
      <c r="J393" s="385"/>
      <c r="K393" s="321">
        <f t="shared" si="76"/>
      </c>
    </row>
    <row r="394" spans="1:11" s="104" customFormat="1" ht="12.75">
      <c r="A394" s="27"/>
      <c r="B394" s="32"/>
      <c r="C394" s="381" t="s">
        <v>366</v>
      </c>
      <c r="D394" s="282"/>
      <c r="E394" s="387">
        <v>72384</v>
      </c>
      <c r="F394" s="388"/>
      <c r="G394" s="388"/>
      <c r="H394" s="385"/>
      <c r="I394" s="386"/>
      <c r="J394" s="385"/>
      <c r="K394" s="321">
        <f t="shared" si="76"/>
      </c>
    </row>
    <row r="395" spans="1:11" s="104" customFormat="1" ht="32.25" customHeight="1">
      <c r="A395" s="27"/>
      <c r="B395" s="32"/>
      <c r="C395" s="252" t="s">
        <v>361</v>
      </c>
      <c r="D395" s="354">
        <v>2540</v>
      </c>
      <c r="E395" s="389">
        <f>IF(SUM(E396:E401)&gt;0,SUM(E396:E401),"")</f>
      </c>
      <c r="F395" s="390"/>
      <c r="G395" s="390"/>
      <c r="H395" s="391"/>
      <c r="I395" s="392"/>
      <c r="J395" s="393">
        <f>IF(SUM(J396:J399)&gt;0,SUM(J396:J399),"")</f>
      </c>
      <c r="K395" s="243">
        <f t="shared" si="76"/>
      </c>
    </row>
    <row r="396" spans="1:11" s="104" customFormat="1" ht="12.75">
      <c r="A396" s="27"/>
      <c r="B396" s="32"/>
      <c r="C396" s="380" t="s">
        <v>362</v>
      </c>
      <c r="D396" s="282"/>
      <c r="E396" s="362"/>
      <c r="F396" s="195">
        <v>122500</v>
      </c>
      <c r="G396" s="363">
        <v>114372</v>
      </c>
      <c r="H396" s="382"/>
      <c r="I396" s="394">
        <f aca="true" t="shared" si="77" ref="I396:I406">G396</f>
        <v>114372</v>
      </c>
      <c r="J396" s="382"/>
      <c r="K396" s="395">
        <f t="shared" si="74"/>
      </c>
    </row>
    <row r="397" spans="1:11" s="104" customFormat="1" ht="12.75">
      <c r="A397" s="27"/>
      <c r="B397" s="32"/>
      <c r="C397" s="381" t="s">
        <v>363</v>
      </c>
      <c r="D397" s="282"/>
      <c r="E397" s="327"/>
      <c r="F397" s="92">
        <v>42500</v>
      </c>
      <c r="G397" s="336">
        <v>39680</v>
      </c>
      <c r="H397" s="137"/>
      <c r="I397" s="337">
        <f>G397</f>
        <v>39680</v>
      </c>
      <c r="J397" s="137"/>
      <c r="K397" s="243">
        <f>IF(AND(G397&lt;&gt;"",E397&lt;&gt;""),G397/E397,"")</f>
      </c>
    </row>
    <row r="398" spans="1:11" s="104" customFormat="1" ht="12.75">
      <c r="A398" s="27"/>
      <c r="B398" s="32"/>
      <c r="C398" s="381" t="s">
        <v>366</v>
      </c>
      <c r="D398" s="282"/>
      <c r="E398" s="327"/>
      <c r="F398" s="92">
        <v>63378</v>
      </c>
      <c r="G398" s="336">
        <v>59173</v>
      </c>
      <c r="H398" s="322"/>
      <c r="I398" s="337">
        <f>G398</f>
        <v>59173</v>
      </c>
      <c r="J398" s="322"/>
      <c r="K398" s="243">
        <f>IF(AND(G398&lt;&gt;"",E398&lt;&gt;""),G398/E398,"")</f>
      </c>
    </row>
    <row r="399" spans="1:11" s="104" customFormat="1" ht="12.75">
      <c r="A399" s="27"/>
      <c r="B399" s="32"/>
      <c r="C399" s="383" t="s">
        <v>364</v>
      </c>
      <c r="D399" s="282"/>
      <c r="E399" s="396"/>
      <c r="F399" s="327">
        <v>232386</v>
      </c>
      <c r="G399" s="336">
        <v>216967</v>
      </c>
      <c r="H399" s="397"/>
      <c r="I399" s="337">
        <f t="shared" si="77"/>
        <v>216967</v>
      </c>
      <c r="J399" s="397"/>
      <c r="K399" s="243">
        <f t="shared" si="74"/>
      </c>
    </row>
    <row r="400" spans="1:11" s="104" customFormat="1" ht="12.75">
      <c r="A400" s="27"/>
      <c r="B400" s="32"/>
      <c r="C400" s="380" t="s">
        <v>365</v>
      </c>
      <c r="D400" s="282"/>
      <c r="E400" s="396"/>
      <c r="F400" s="327">
        <v>123738</v>
      </c>
      <c r="G400" s="336">
        <v>115528</v>
      </c>
      <c r="H400" s="385"/>
      <c r="I400" s="337">
        <f t="shared" si="77"/>
        <v>115528</v>
      </c>
      <c r="J400" s="385"/>
      <c r="K400" s="243">
        <f t="shared" si="74"/>
      </c>
    </row>
    <row r="401" spans="1:11" s="104" customFormat="1" ht="15.75" customHeight="1">
      <c r="A401" s="27"/>
      <c r="B401" s="32"/>
      <c r="C401" s="190" t="s">
        <v>367</v>
      </c>
      <c r="D401" s="282"/>
      <c r="E401" s="396"/>
      <c r="F401" s="327">
        <v>28671</v>
      </c>
      <c r="G401" s="336">
        <v>26769</v>
      </c>
      <c r="H401" s="385"/>
      <c r="I401" s="337">
        <f t="shared" si="77"/>
        <v>26769</v>
      </c>
      <c r="J401" s="385"/>
      <c r="K401" s="243">
        <f t="shared" si="74"/>
      </c>
    </row>
    <row r="402" spans="1:11" s="104" customFormat="1" ht="51">
      <c r="A402" s="27"/>
      <c r="B402" s="32"/>
      <c r="C402" s="191" t="s">
        <v>368</v>
      </c>
      <c r="D402" s="282">
        <v>2590</v>
      </c>
      <c r="E402" s="396"/>
      <c r="F402" s="327">
        <v>93558</v>
      </c>
      <c r="G402" s="336">
        <v>87351</v>
      </c>
      <c r="H402" s="385"/>
      <c r="I402" s="337">
        <f t="shared" si="77"/>
        <v>87351</v>
      </c>
      <c r="J402" s="385"/>
      <c r="K402" s="243">
        <f t="shared" si="74"/>
      </c>
    </row>
    <row r="403" spans="1:11" s="104" customFormat="1" ht="24.75" customHeight="1">
      <c r="A403" s="27"/>
      <c r="B403" s="125"/>
      <c r="C403" s="191" t="s">
        <v>461</v>
      </c>
      <c r="D403" s="354">
        <v>2650</v>
      </c>
      <c r="E403" s="398"/>
      <c r="F403" s="327">
        <v>8433555</v>
      </c>
      <c r="G403" s="336">
        <v>7873895</v>
      </c>
      <c r="H403" s="92"/>
      <c r="I403" s="337">
        <f t="shared" si="77"/>
        <v>7873895</v>
      </c>
      <c r="J403" s="92"/>
      <c r="K403" s="243">
        <f t="shared" si="74"/>
      </c>
    </row>
    <row r="404" spans="1:11" s="104" customFormat="1" ht="54" customHeight="1">
      <c r="A404" s="27"/>
      <c r="B404" s="125"/>
      <c r="C404" s="72" t="s">
        <v>167</v>
      </c>
      <c r="D404" s="354">
        <v>6210</v>
      </c>
      <c r="E404" s="398"/>
      <c r="F404" s="327">
        <v>393500</v>
      </c>
      <c r="G404" s="336">
        <v>38700</v>
      </c>
      <c r="H404" s="92"/>
      <c r="I404" s="337">
        <f t="shared" si="77"/>
        <v>38700</v>
      </c>
      <c r="J404" s="92"/>
      <c r="K404" s="243">
        <f t="shared" si="74"/>
      </c>
    </row>
    <row r="405" spans="1:11" s="104" customFormat="1" ht="22.5" customHeight="1">
      <c r="A405" s="27"/>
      <c r="B405" s="399" t="s">
        <v>369</v>
      </c>
      <c r="C405" s="326" t="s">
        <v>370</v>
      </c>
      <c r="D405" s="379"/>
      <c r="E405" s="249">
        <f aca="true" t="shared" si="78" ref="E405:J405">IF(SUM(E406:E408)&gt;0,SUM(E406:E408),"")</f>
        <v>737254</v>
      </c>
      <c r="F405" s="31">
        <f t="shared" si="78"/>
        <v>1076166</v>
      </c>
      <c r="G405" s="250">
        <f t="shared" si="78"/>
        <v>1004775</v>
      </c>
      <c r="H405" s="31">
        <f t="shared" si="78"/>
      </c>
      <c r="I405" s="348">
        <f t="shared" si="78"/>
        <v>1004775</v>
      </c>
      <c r="J405" s="31">
        <f t="shared" si="78"/>
      </c>
      <c r="K405" s="251">
        <f t="shared" si="74"/>
        <v>1.3628613747772138</v>
      </c>
    </row>
    <row r="406" spans="1:11" s="104" customFormat="1" ht="22.5" customHeight="1">
      <c r="A406" s="27"/>
      <c r="B406" s="400"/>
      <c r="C406" s="401" t="s">
        <v>462</v>
      </c>
      <c r="D406" s="402">
        <v>2540</v>
      </c>
      <c r="E406" s="350">
        <v>82419</v>
      </c>
      <c r="F406" s="351">
        <v>130000</v>
      </c>
      <c r="G406" s="352">
        <v>121375</v>
      </c>
      <c r="H406" s="351"/>
      <c r="I406" s="337">
        <f t="shared" si="77"/>
        <v>121375</v>
      </c>
      <c r="J406" s="351"/>
      <c r="K406" s="243">
        <f t="shared" si="74"/>
        <v>1.4726580036156711</v>
      </c>
    </row>
    <row r="407" spans="1:11" s="104" customFormat="1" ht="22.5" customHeight="1">
      <c r="A407" s="27"/>
      <c r="B407" s="400"/>
      <c r="C407" s="72" t="s">
        <v>155</v>
      </c>
      <c r="D407" s="402">
        <v>2590</v>
      </c>
      <c r="E407" s="350">
        <v>654835</v>
      </c>
      <c r="F407" s="351"/>
      <c r="G407" s="352"/>
      <c r="H407" s="351"/>
      <c r="I407" s="337"/>
      <c r="J407" s="351"/>
      <c r="K407" s="243">
        <f t="shared" si="74"/>
      </c>
    </row>
    <row r="408" spans="1:11" s="104" customFormat="1" ht="27.75" customHeight="1">
      <c r="A408" s="27"/>
      <c r="B408" s="400" t="s">
        <v>153</v>
      </c>
      <c r="C408" s="191" t="s">
        <v>461</v>
      </c>
      <c r="D408" s="402">
        <v>2650</v>
      </c>
      <c r="E408" s="350"/>
      <c r="F408" s="351">
        <v>946166</v>
      </c>
      <c r="G408" s="352">
        <v>883400</v>
      </c>
      <c r="H408" s="351"/>
      <c r="I408" s="337">
        <f>G408</f>
        <v>883400</v>
      </c>
      <c r="J408" s="351"/>
      <c r="K408" s="243">
        <f t="shared" si="74"/>
      </c>
    </row>
    <row r="409" spans="1:11" s="106" customFormat="1" ht="19.5" customHeight="1">
      <c r="A409" s="27"/>
      <c r="B409" s="40">
        <v>80130</v>
      </c>
      <c r="C409" s="277" t="s">
        <v>371</v>
      </c>
      <c r="D409" s="278"/>
      <c r="E409" s="249">
        <f aca="true" t="shared" si="79" ref="E409:J409">IF(SUM(E410,E413,E433:E435)&gt;0,SUM(E410,E413,E433:E435),"")</f>
        <v>10694406</v>
      </c>
      <c r="F409" s="31">
        <f t="shared" si="79"/>
        <v>12657772</v>
      </c>
      <c r="G409" s="31">
        <f t="shared" si="79"/>
        <v>11821279</v>
      </c>
      <c r="H409" s="31">
        <f t="shared" si="79"/>
      </c>
      <c r="I409" s="250">
        <f t="shared" si="79"/>
        <v>11821279</v>
      </c>
      <c r="J409" s="31">
        <f t="shared" si="79"/>
      </c>
      <c r="K409" s="251">
        <f t="shared" si="74"/>
        <v>1.1053703216429225</v>
      </c>
    </row>
    <row r="410" spans="1:11" s="104" customFormat="1" ht="24">
      <c r="A410" s="39" t="s">
        <v>153</v>
      </c>
      <c r="B410" s="32"/>
      <c r="C410" s="338" t="s">
        <v>463</v>
      </c>
      <c r="D410" s="268">
        <v>2540</v>
      </c>
      <c r="E410" s="403">
        <f aca="true" t="shared" si="80" ref="E410:J410">IF(SUM(E411:E412)&gt;0,SUM(E411:E412),"")</f>
        <v>1182927</v>
      </c>
      <c r="F410" s="404">
        <f t="shared" si="80"/>
        <v>991880</v>
      </c>
      <c r="G410" s="404">
        <f t="shared" si="80"/>
        <v>926069</v>
      </c>
      <c r="H410" s="404">
        <f t="shared" si="80"/>
      </c>
      <c r="I410" s="405">
        <f t="shared" si="80"/>
        <v>926069</v>
      </c>
      <c r="J410" s="404">
        <f t="shared" si="80"/>
      </c>
      <c r="K410" s="266">
        <f t="shared" si="74"/>
        <v>0.7828623406178065</v>
      </c>
    </row>
    <row r="411" spans="1:11" s="104" customFormat="1" ht="12.75">
      <c r="A411" s="27"/>
      <c r="B411" s="32"/>
      <c r="C411" s="383" t="s">
        <v>372</v>
      </c>
      <c r="D411" s="282"/>
      <c r="E411" s="327">
        <v>166218</v>
      </c>
      <c r="F411" s="92"/>
      <c r="G411" s="336"/>
      <c r="H411" s="137"/>
      <c r="I411" s="337"/>
      <c r="J411" s="137"/>
      <c r="K411" s="243">
        <f t="shared" si="74"/>
      </c>
    </row>
    <row r="412" spans="1:11" s="104" customFormat="1" ht="51">
      <c r="A412" s="27" t="s">
        <v>153</v>
      </c>
      <c r="B412" s="32"/>
      <c r="C412" s="191" t="s">
        <v>373</v>
      </c>
      <c r="D412" s="282">
        <v>2590</v>
      </c>
      <c r="E412" s="327">
        <v>1016709</v>
      </c>
      <c r="F412" s="92">
        <v>991880</v>
      </c>
      <c r="G412" s="336">
        <v>926069</v>
      </c>
      <c r="H412" s="382"/>
      <c r="I412" s="337">
        <f aca="true" t="shared" si="81" ref="I412:I435">G412</f>
        <v>926069</v>
      </c>
      <c r="J412" s="382"/>
      <c r="K412" s="243">
        <f t="shared" si="74"/>
        <v>0.9108496138029663</v>
      </c>
    </row>
    <row r="413" spans="1:11" s="104" customFormat="1" ht="24">
      <c r="A413" s="27" t="s">
        <v>153</v>
      </c>
      <c r="B413" s="32"/>
      <c r="C413" s="252" t="s">
        <v>154</v>
      </c>
      <c r="D413" s="406">
        <v>2540</v>
      </c>
      <c r="E413" s="407">
        <f aca="true" t="shared" si="82" ref="E413:J413">IF(SUM(E414:E432)&gt;0,SUM(E414:E432),"")</f>
        <v>1452112</v>
      </c>
      <c r="F413" s="408">
        <f t="shared" si="82"/>
        <v>2075990</v>
      </c>
      <c r="G413" s="408">
        <f t="shared" si="82"/>
        <v>1938247</v>
      </c>
      <c r="H413" s="408">
        <f t="shared" si="82"/>
      </c>
      <c r="I413" s="409">
        <f t="shared" si="82"/>
        <v>1938247</v>
      </c>
      <c r="J413" s="410">
        <f t="shared" si="82"/>
      </c>
      <c r="K413" s="411"/>
    </row>
    <row r="414" spans="1:11" s="104" customFormat="1" ht="12.75">
      <c r="A414" s="27"/>
      <c r="B414" s="32"/>
      <c r="C414" s="381" t="s">
        <v>374</v>
      </c>
      <c r="D414" s="282"/>
      <c r="E414" s="362">
        <v>143302</v>
      </c>
      <c r="F414" s="195">
        <v>228060</v>
      </c>
      <c r="G414" s="363">
        <v>212928</v>
      </c>
      <c r="H414" s="382"/>
      <c r="I414" s="394">
        <f t="shared" si="81"/>
        <v>212928</v>
      </c>
      <c r="J414" s="382"/>
      <c r="K414" s="395">
        <f t="shared" si="74"/>
        <v>1.4858690039217874</v>
      </c>
    </row>
    <row r="415" spans="1:11" s="104" customFormat="1" ht="12.75">
      <c r="A415" s="27"/>
      <c r="B415" s="32"/>
      <c r="C415" s="381" t="s">
        <v>375</v>
      </c>
      <c r="D415" s="282"/>
      <c r="E415" s="327">
        <v>90846</v>
      </c>
      <c r="F415" s="92">
        <v>141180</v>
      </c>
      <c r="G415" s="336">
        <v>131813</v>
      </c>
      <c r="H415" s="382"/>
      <c r="I415" s="337">
        <f t="shared" si="81"/>
        <v>131813</v>
      </c>
      <c r="J415" s="382"/>
      <c r="K415" s="243">
        <f t="shared" si="74"/>
        <v>1.4509499592717345</v>
      </c>
    </row>
    <row r="416" spans="1:11" s="104" customFormat="1" ht="12.75">
      <c r="A416" s="27"/>
      <c r="B416" s="32"/>
      <c r="C416" s="381" t="s">
        <v>376</v>
      </c>
      <c r="D416" s="282"/>
      <c r="E416" s="327">
        <v>41553</v>
      </c>
      <c r="F416" s="92">
        <v>27150</v>
      </c>
      <c r="G416" s="336">
        <v>25349</v>
      </c>
      <c r="H416" s="382"/>
      <c r="I416" s="337">
        <f t="shared" si="81"/>
        <v>25349</v>
      </c>
      <c r="J416" s="382"/>
      <c r="K416" s="243">
        <f t="shared" si="74"/>
        <v>0.6100401896373306</v>
      </c>
    </row>
    <row r="417" spans="1:11" s="104" customFormat="1" ht="12.75">
      <c r="A417" s="27"/>
      <c r="B417" s="32"/>
      <c r="C417" s="381" t="s">
        <v>377</v>
      </c>
      <c r="D417" s="282"/>
      <c r="E417" s="327">
        <v>185818</v>
      </c>
      <c r="F417" s="92">
        <v>112220</v>
      </c>
      <c r="G417" s="336">
        <v>104774</v>
      </c>
      <c r="H417" s="382"/>
      <c r="I417" s="337">
        <f t="shared" si="81"/>
        <v>104774</v>
      </c>
      <c r="J417" s="382"/>
      <c r="K417" s="243">
        <f t="shared" si="74"/>
        <v>0.5638528022043074</v>
      </c>
    </row>
    <row r="418" spans="1:11" s="104" customFormat="1" ht="12.75">
      <c r="A418" s="27"/>
      <c r="B418" s="32"/>
      <c r="C418" s="381" t="s">
        <v>378</v>
      </c>
      <c r="D418" s="282"/>
      <c r="E418" s="327">
        <v>94204</v>
      </c>
      <c r="F418" s="92">
        <v>110410</v>
      </c>
      <c r="G418" s="336">
        <v>103084</v>
      </c>
      <c r="H418" s="382"/>
      <c r="I418" s="337">
        <f t="shared" si="81"/>
        <v>103084</v>
      </c>
      <c r="J418" s="382"/>
      <c r="K418" s="243">
        <f t="shared" si="74"/>
        <v>1.0942635132266145</v>
      </c>
    </row>
    <row r="419" spans="1:11" s="104" customFormat="1" ht="12.75">
      <c r="A419" s="27"/>
      <c r="B419" s="32"/>
      <c r="C419" s="380" t="s">
        <v>379</v>
      </c>
      <c r="D419" s="282"/>
      <c r="E419" s="327">
        <v>160187</v>
      </c>
      <c r="F419" s="92">
        <v>161090</v>
      </c>
      <c r="G419" s="336">
        <v>150402</v>
      </c>
      <c r="H419" s="382"/>
      <c r="I419" s="337">
        <f>G419</f>
        <v>150402</v>
      </c>
      <c r="J419" s="382"/>
      <c r="K419" s="243">
        <f>IF(AND(G419&lt;&gt;"",E419&lt;&gt;""),G419/E419,"")</f>
        <v>0.9389151429267044</v>
      </c>
    </row>
    <row r="420" spans="1:11" s="104" customFormat="1" ht="12.75">
      <c r="A420" s="27"/>
      <c r="B420" s="32"/>
      <c r="C420" s="381" t="s">
        <v>380</v>
      </c>
      <c r="D420" s="282"/>
      <c r="E420" s="327">
        <v>40336</v>
      </c>
      <c r="F420" s="92">
        <v>114030</v>
      </c>
      <c r="G420" s="336">
        <v>106464</v>
      </c>
      <c r="H420" s="382"/>
      <c r="I420" s="337">
        <f t="shared" si="81"/>
        <v>106464</v>
      </c>
      <c r="J420" s="382"/>
      <c r="K420" s="243">
        <f t="shared" si="74"/>
        <v>2.639428798095994</v>
      </c>
    </row>
    <row r="421" spans="1:11" s="104" customFormat="1" ht="12.75">
      <c r="A421" s="27"/>
      <c r="B421" s="32"/>
      <c r="C421" s="380" t="s">
        <v>381</v>
      </c>
      <c r="D421" s="282"/>
      <c r="E421" s="327">
        <v>369064</v>
      </c>
      <c r="F421" s="92">
        <v>367430</v>
      </c>
      <c r="G421" s="336">
        <v>343051</v>
      </c>
      <c r="H421" s="322"/>
      <c r="I421" s="337">
        <f t="shared" si="81"/>
        <v>343051</v>
      </c>
      <c r="J421" s="322"/>
      <c r="K421" s="243">
        <f t="shared" si="74"/>
        <v>0.9295162898575857</v>
      </c>
    </row>
    <row r="422" spans="1:11" s="104" customFormat="1" ht="12.75">
      <c r="A422" s="27"/>
      <c r="B422" s="32"/>
      <c r="C422" s="381" t="s">
        <v>382</v>
      </c>
      <c r="D422" s="282"/>
      <c r="E422" s="327">
        <v>11135</v>
      </c>
      <c r="F422" s="92"/>
      <c r="G422" s="336"/>
      <c r="H422" s="382"/>
      <c r="I422" s="337"/>
      <c r="J422" s="382"/>
      <c r="K422" s="243">
        <f t="shared" si="74"/>
      </c>
    </row>
    <row r="423" spans="1:11" s="104" customFormat="1" ht="12.75">
      <c r="A423" s="27"/>
      <c r="B423" s="32"/>
      <c r="C423" s="381" t="s">
        <v>383</v>
      </c>
      <c r="D423" s="282"/>
      <c r="E423" s="327">
        <v>30597</v>
      </c>
      <c r="F423" s="92">
        <v>81450</v>
      </c>
      <c r="G423" s="336">
        <v>76046</v>
      </c>
      <c r="H423" s="382"/>
      <c r="I423" s="337">
        <f t="shared" si="81"/>
        <v>76046</v>
      </c>
      <c r="J423" s="382"/>
      <c r="K423" s="243">
        <f t="shared" si="74"/>
        <v>2.485407066052227</v>
      </c>
    </row>
    <row r="424" spans="1:11" s="104" customFormat="1" ht="12.75">
      <c r="A424" s="27"/>
      <c r="B424" s="32"/>
      <c r="C424" s="381" t="s">
        <v>384</v>
      </c>
      <c r="D424" s="282"/>
      <c r="E424" s="327">
        <v>156218</v>
      </c>
      <c r="F424" s="92"/>
      <c r="G424" s="336"/>
      <c r="H424" s="382"/>
      <c r="I424" s="337"/>
      <c r="J424" s="382"/>
      <c r="K424" s="243">
        <f t="shared" si="74"/>
      </c>
    </row>
    <row r="425" spans="1:11" s="104" customFormat="1" ht="12.75">
      <c r="A425" s="27"/>
      <c r="B425" s="32"/>
      <c r="C425" s="381" t="s">
        <v>385</v>
      </c>
      <c r="D425" s="282"/>
      <c r="E425" s="327"/>
      <c r="F425" s="92">
        <v>56110</v>
      </c>
      <c r="G425" s="336">
        <v>52387</v>
      </c>
      <c r="H425" s="382"/>
      <c r="I425" s="337">
        <f t="shared" si="81"/>
        <v>52387</v>
      </c>
      <c r="J425" s="382"/>
      <c r="K425" s="243">
        <f t="shared" si="74"/>
      </c>
    </row>
    <row r="426" spans="1:11" s="104" customFormat="1" ht="12.75">
      <c r="A426" s="27"/>
      <c r="B426" s="32"/>
      <c r="C426" s="381" t="s">
        <v>386</v>
      </c>
      <c r="D426" s="282"/>
      <c r="E426" s="327">
        <v>24090</v>
      </c>
      <c r="F426" s="92">
        <v>27150</v>
      </c>
      <c r="G426" s="336">
        <v>25349</v>
      </c>
      <c r="H426" s="382"/>
      <c r="I426" s="337">
        <f t="shared" si="81"/>
        <v>25349</v>
      </c>
      <c r="J426" s="382"/>
      <c r="K426" s="243">
        <f t="shared" si="74"/>
        <v>1.0522623495226235</v>
      </c>
    </row>
    <row r="427" spans="1:11" s="104" customFormat="1" ht="12.75">
      <c r="A427" s="27"/>
      <c r="B427" s="32"/>
      <c r="C427" s="381" t="s">
        <v>387</v>
      </c>
      <c r="D427" s="282"/>
      <c r="E427" s="327"/>
      <c r="F427" s="92">
        <v>83260</v>
      </c>
      <c r="G427" s="336">
        <v>77735</v>
      </c>
      <c r="H427" s="382"/>
      <c r="I427" s="337">
        <f t="shared" si="81"/>
        <v>77735</v>
      </c>
      <c r="J427" s="382"/>
      <c r="K427" s="243">
        <f t="shared" si="74"/>
      </c>
    </row>
    <row r="428" spans="1:11" s="104" customFormat="1" ht="12.75">
      <c r="A428" s="27"/>
      <c r="B428" s="32"/>
      <c r="C428" s="381" t="s">
        <v>464</v>
      </c>
      <c r="D428" s="282"/>
      <c r="E428" s="327"/>
      <c r="F428" s="92">
        <v>94120</v>
      </c>
      <c r="G428" s="336">
        <v>87875</v>
      </c>
      <c r="H428" s="382"/>
      <c r="I428" s="337">
        <f t="shared" si="81"/>
        <v>87875</v>
      </c>
      <c r="J428" s="382"/>
      <c r="K428" s="243">
        <f t="shared" si="74"/>
      </c>
    </row>
    <row r="429" spans="1:11" s="104" customFormat="1" ht="12.75">
      <c r="A429" s="27"/>
      <c r="B429" s="32"/>
      <c r="C429" s="381" t="s">
        <v>389</v>
      </c>
      <c r="D429" s="282"/>
      <c r="E429" s="327">
        <v>104762</v>
      </c>
      <c r="F429" s="92">
        <v>132130</v>
      </c>
      <c r="G429" s="336">
        <v>123363</v>
      </c>
      <c r="H429" s="382"/>
      <c r="I429" s="337">
        <f>G429</f>
        <v>123363</v>
      </c>
      <c r="J429" s="382"/>
      <c r="K429" s="243">
        <f>IF(AND(G429&lt;&gt;"",E429&lt;&gt;""),G429/E429,"")</f>
        <v>1.1775548385865104</v>
      </c>
    </row>
    <row r="430" spans="1:11" s="104" customFormat="1" ht="12.75">
      <c r="A430" s="27"/>
      <c r="B430" s="32"/>
      <c r="C430" s="383" t="s">
        <v>372</v>
      </c>
      <c r="D430" s="282"/>
      <c r="E430" s="327"/>
      <c r="F430" s="92">
        <v>275400</v>
      </c>
      <c r="G430" s="336">
        <v>257127</v>
      </c>
      <c r="H430" s="385"/>
      <c r="I430" s="337">
        <f>G430</f>
        <v>257127</v>
      </c>
      <c r="J430" s="385"/>
      <c r="K430" s="243"/>
    </row>
    <row r="431" spans="1:11" s="104" customFormat="1" ht="12.75">
      <c r="A431" s="27"/>
      <c r="B431" s="32"/>
      <c r="C431" s="412" t="s">
        <v>390</v>
      </c>
      <c r="D431" s="282"/>
      <c r="E431" s="327"/>
      <c r="F431" s="92">
        <v>64800</v>
      </c>
      <c r="G431" s="336">
        <v>60500</v>
      </c>
      <c r="H431" s="385"/>
      <c r="I431" s="337">
        <f>G431</f>
        <v>60500</v>
      </c>
      <c r="J431" s="385"/>
      <c r="K431" s="243"/>
    </row>
    <row r="432" spans="1:11" s="104" customFormat="1" ht="12.75">
      <c r="A432" s="179"/>
      <c r="B432" s="180"/>
      <c r="C432" s="244"/>
      <c r="D432" s="258"/>
      <c r="E432" s="327"/>
      <c r="F432" s="92"/>
      <c r="G432" s="336"/>
      <c r="H432" s="92"/>
      <c r="I432" s="337"/>
      <c r="J432" s="92"/>
      <c r="K432" s="243"/>
    </row>
    <row r="433" spans="1:11" s="104" customFormat="1" ht="12.75">
      <c r="A433" s="27"/>
      <c r="B433" s="32" t="s">
        <v>153</v>
      </c>
      <c r="C433" s="274" t="s">
        <v>391</v>
      </c>
      <c r="D433" s="272">
        <v>2650</v>
      </c>
      <c r="E433" s="413">
        <v>8025367</v>
      </c>
      <c r="F433" s="414">
        <v>9539402</v>
      </c>
      <c r="G433" s="415">
        <v>8906463</v>
      </c>
      <c r="H433" s="414"/>
      <c r="I433" s="416">
        <f t="shared" si="81"/>
        <v>8906463</v>
      </c>
      <c r="J433" s="414"/>
      <c r="K433" s="417">
        <f t="shared" si="74"/>
        <v>1.1097888732066707</v>
      </c>
    </row>
    <row r="434" spans="1:11" s="104" customFormat="1" ht="12.75">
      <c r="A434" s="27"/>
      <c r="B434" s="32"/>
      <c r="C434" s="72" t="s">
        <v>34</v>
      </c>
      <c r="D434" s="258">
        <v>6050</v>
      </c>
      <c r="E434" s="418">
        <v>34000</v>
      </c>
      <c r="F434" s="419"/>
      <c r="G434" s="420"/>
      <c r="H434" s="419"/>
      <c r="I434" s="421"/>
      <c r="J434" s="419"/>
      <c r="K434" s="266">
        <f t="shared" si="74"/>
      </c>
    </row>
    <row r="435" spans="1:11" s="104" customFormat="1" ht="60">
      <c r="A435" s="27"/>
      <c r="B435" s="59"/>
      <c r="C435" s="72" t="s">
        <v>392</v>
      </c>
      <c r="D435" s="258">
        <v>6210</v>
      </c>
      <c r="E435" s="418"/>
      <c r="F435" s="419">
        <v>50500</v>
      </c>
      <c r="G435" s="420">
        <v>50500</v>
      </c>
      <c r="H435" s="419"/>
      <c r="I435" s="421">
        <f t="shared" si="81"/>
        <v>50500</v>
      </c>
      <c r="J435" s="419"/>
      <c r="K435" s="266">
        <f t="shared" si="74"/>
      </c>
    </row>
    <row r="436" spans="1:11" s="104" customFormat="1" ht="18" customHeight="1">
      <c r="A436" s="27"/>
      <c r="B436" s="198"/>
      <c r="C436" s="422"/>
      <c r="D436" s="423"/>
      <c r="E436" s="249"/>
      <c r="F436" s="31">
        <f>IF(SUM(F437:F437)&gt;0,SUM(F437:F437),"")</f>
      </c>
      <c r="G436" s="250">
        <f>IF(SUM(G437:G437)&gt;0,SUM(G437:G437),"")</f>
      </c>
      <c r="H436" s="31">
        <f>IF(SUM(H437:H437)&gt;0,SUM(H437:H437),"")</f>
      </c>
      <c r="I436" s="348">
        <f>IF(SUM(I437:I437)&gt;0,SUM(I437:I437),"")</f>
      </c>
      <c r="J436" s="31">
        <f>IF(SUM(J437:J437)&gt;0,SUM(J437:J437),"")</f>
      </c>
      <c r="K436" s="251">
        <f t="shared" si="74"/>
      </c>
    </row>
    <row r="437" spans="1:11" s="104" customFormat="1" ht="30" customHeight="1">
      <c r="A437" s="27"/>
      <c r="B437" s="59"/>
      <c r="C437" s="72"/>
      <c r="D437" s="258"/>
      <c r="E437" s="327"/>
      <c r="F437" s="92"/>
      <c r="G437" s="336"/>
      <c r="H437" s="92"/>
      <c r="I437" s="337"/>
      <c r="J437" s="92"/>
      <c r="K437" s="243">
        <f t="shared" si="74"/>
      </c>
    </row>
    <row r="438" spans="1:11" s="106" customFormat="1" ht="23.25" customHeight="1">
      <c r="A438" s="27"/>
      <c r="B438" s="40">
        <v>80134</v>
      </c>
      <c r="C438" s="277" t="s">
        <v>393</v>
      </c>
      <c r="D438" s="278"/>
      <c r="E438" s="249">
        <f aca="true" t="shared" si="83" ref="E438:J438">IF(SUM(E439:E440)&gt;0,SUM(E439:E440),"")</f>
        <v>192535</v>
      </c>
      <c r="F438" s="31">
        <f t="shared" si="83"/>
        <v>230547</v>
      </c>
      <c r="G438" s="250">
        <f t="shared" si="83"/>
        <v>215250</v>
      </c>
      <c r="H438" s="31">
        <f t="shared" si="83"/>
      </c>
      <c r="I438" s="348">
        <f t="shared" si="83"/>
        <v>215250</v>
      </c>
      <c r="J438" s="31">
        <f t="shared" si="83"/>
      </c>
      <c r="K438" s="251">
        <f t="shared" si="74"/>
        <v>1.1179785493546628</v>
      </c>
    </row>
    <row r="439" spans="1:11" s="104" customFormat="1" ht="27" customHeight="1">
      <c r="A439" s="39"/>
      <c r="B439" s="32" t="s">
        <v>153</v>
      </c>
      <c r="C439" s="72" t="s">
        <v>394</v>
      </c>
      <c r="D439" s="258">
        <v>2650</v>
      </c>
      <c r="E439" s="327">
        <v>192535</v>
      </c>
      <c r="F439" s="92">
        <v>230547</v>
      </c>
      <c r="G439" s="336">
        <v>215250</v>
      </c>
      <c r="H439" s="92"/>
      <c r="I439" s="337">
        <f>G439</f>
        <v>215250</v>
      </c>
      <c r="J439" s="92"/>
      <c r="K439" s="243">
        <f t="shared" si="74"/>
        <v>1.1179785493546628</v>
      </c>
    </row>
    <row r="440" spans="1:11" s="104" customFormat="1" ht="12.75">
      <c r="A440" s="27"/>
      <c r="B440" s="32"/>
      <c r="C440" s="72"/>
      <c r="D440" s="258"/>
      <c r="E440" s="327"/>
      <c r="F440" s="92"/>
      <c r="G440" s="336"/>
      <c r="H440" s="92"/>
      <c r="I440" s="337"/>
      <c r="J440" s="92"/>
      <c r="K440" s="243">
        <f t="shared" si="74"/>
      </c>
    </row>
    <row r="441" spans="1:11" s="106" customFormat="1" ht="30" customHeight="1">
      <c r="A441" s="27"/>
      <c r="B441" s="40">
        <v>80140</v>
      </c>
      <c r="C441" s="277" t="s">
        <v>395</v>
      </c>
      <c r="D441" s="278"/>
      <c r="E441" s="249">
        <f aca="true" t="shared" si="84" ref="E441:J441">IF(SUM(E442:E443)&gt;0,SUM(E442:E443),"")</f>
        <v>1370392</v>
      </c>
      <c r="F441" s="31">
        <f t="shared" si="84"/>
        <v>1472401</v>
      </c>
      <c r="G441" s="250">
        <f t="shared" si="84"/>
        <v>1374700</v>
      </c>
      <c r="H441" s="31">
        <f t="shared" si="84"/>
      </c>
      <c r="I441" s="348">
        <f t="shared" si="84"/>
        <v>1374700</v>
      </c>
      <c r="J441" s="31">
        <f t="shared" si="84"/>
      </c>
      <c r="K441" s="251">
        <f t="shared" si="74"/>
        <v>1.0031436260573616</v>
      </c>
    </row>
    <row r="442" spans="1:11" s="104" customFormat="1" ht="24">
      <c r="A442" s="39"/>
      <c r="B442" s="32" t="s">
        <v>153</v>
      </c>
      <c r="C442" s="72" t="s">
        <v>396</v>
      </c>
      <c r="D442" s="258">
        <v>2650</v>
      </c>
      <c r="E442" s="327">
        <v>1370392</v>
      </c>
      <c r="F442" s="92">
        <v>1472401</v>
      </c>
      <c r="G442" s="336">
        <v>1374700</v>
      </c>
      <c r="H442" s="92"/>
      <c r="I442" s="337">
        <f>G442</f>
        <v>1374700</v>
      </c>
      <c r="J442" s="92"/>
      <c r="K442" s="243">
        <f t="shared" si="74"/>
        <v>1.0031436260573616</v>
      </c>
    </row>
    <row r="443" spans="1:11" s="104" customFormat="1" ht="17.25" customHeight="1">
      <c r="A443" s="27"/>
      <c r="B443" s="32"/>
      <c r="C443" s="72"/>
      <c r="D443" s="258"/>
      <c r="E443" s="327"/>
      <c r="F443" s="92"/>
      <c r="G443" s="336"/>
      <c r="H443" s="92"/>
      <c r="I443" s="337"/>
      <c r="J443" s="92"/>
      <c r="K443" s="243">
        <f t="shared" si="74"/>
      </c>
    </row>
    <row r="444" spans="1:11" s="104" customFormat="1" ht="24.75" customHeight="1">
      <c r="A444" s="27"/>
      <c r="B444" s="40" t="s">
        <v>179</v>
      </c>
      <c r="C444" s="326" t="s">
        <v>180</v>
      </c>
      <c r="D444" s="379"/>
      <c r="E444" s="249">
        <f aca="true" t="shared" si="85" ref="E444:J444">IF(SUM(E445:E448)&gt;0,SUM(E445:E448),"")</f>
        <v>225315</v>
      </c>
      <c r="F444" s="31">
        <f t="shared" si="85"/>
        <v>225285</v>
      </c>
      <c r="G444" s="250">
        <f t="shared" si="85"/>
        <v>225285</v>
      </c>
      <c r="H444" s="31">
        <f t="shared" si="85"/>
        <v>225285</v>
      </c>
      <c r="I444" s="348">
        <f t="shared" si="85"/>
      </c>
      <c r="J444" s="31">
        <f t="shared" si="85"/>
      </c>
      <c r="K444" s="251">
        <f t="shared" si="74"/>
        <v>0.9998668530723653</v>
      </c>
    </row>
    <row r="445" spans="1:11" s="104" customFormat="1" ht="15.75" customHeight="1">
      <c r="A445" s="27"/>
      <c r="B445" s="59"/>
      <c r="C445" s="72" t="s">
        <v>87</v>
      </c>
      <c r="D445" s="258">
        <v>4210</v>
      </c>
      <c r="E445" s="327">
        <v>6465</v>
      </c>
      <c r="F445" s="92"/>
      <c r="G445" s="336"/>
      <c r="H445" s="92"/>
      <c r="I445" s="337"/>
      <c r="J445" s="92"/>
      <c r="K445" s="243">
        <f t="shared" si="74"/>
      </c>
    </row>
    <row r="446" spans="1:11" s="104" customFormat="1" ht="15.75" customHeight="1">
      <c r="A446" s="105"/>
      <c r="B446" s="32"/>
      <c r="C446" s="274" t="s">
        <v>181</v>
      </c>
      <c r="D446" s="272">
        <v>4240</v>
      </c>
      <c r="E446" s="327">
        <v>6550</v>
      </c>
      <c r="F446" s="92"/>
      <c r="G446" s="336"/>
      <c r="H446" s="92"/>
      <c r="I446" s="394"/>
      <c r="J446" s="195"/>
      <c r="K446" s="243">
        <f t="shared" si="74"/>
      </c>
    </row>
    <row r="447" spans="1:11" s="104" customFormat="1" ht="18.75" customHeight="1">
      <c r="A447" s="27"/>
      <c r="B447" s="32"/>
      <c r="C447" s="274" t="s">
        <v>465</v>
      </c>
      <c r="D447" s="272">
        <v>4300</v>
      </c>
      <c r="E447" s="327">
        <v>203310</v>
      </c>
      <c r="F447" s="92">
        <v>225285</v>
      </c>
      <c r="G447" s="92">
        <v>225285</v>
      </c>
      <c r="H447" s="92">
        <v>225285</v>
      </c>
      <c r="I447" s="394"/>
      <c r="J447" s="195"/>
      <c r="K447" s="243">
        <f t="shared" si="74"/>
        <v>1.1080861738232257</v>
      </c>
    </row>
    <row r="448" spans="1:13" s="104" customFormat="1" ht="17.25" customHeight="1">
      <c r="A448" s="27"/>
      <c r="B448" s="32"/>
      <c r="C448" s="274" t="s">
        <v>106</v>
      </c>
      <c r="D448" s="272">
        <v>4410</v>
      </c>
      <c r="E448" s="327">
        <v>8990</v>
      </c>
      <c r="F448" s="92"/>
      <c r="G448" s="336"/>
      <c r="H448" s="92">
        <f>G448</f>
        <v>0</v>
      </c>
      <c r="I448" s="394"/>
      <c r="J448" s="195"/>
      <c r="K448" s="243">
        <f t="shared" si="74"/>
      </c>
      <c r="M448" s="204"/>
    </row>
    <row r="449" spans="1:11" s="106" customFormat="1" ht="24.75" customHeight="1">
      <c r="A449" s="27"/>
      <c r="B449" s="62">
        <v>80195</v>
      </c>
      <c r="C449" s="335" t="s">
        <v>90</v>
      </c>
      <c r="D449" s="234"/>
      <c r="E449" s="235">
        <f aca="true" t="shared" si="86" ref="E449:J449">IF(SUM(E450:E457)&gt;0,SUM(E450:E457),"")</f>
        <v>547196</v>
      </c>
      <c r="F449" s="81">
        <f t="shared" si="86"/>
        <v>510876</v>
      </c>
      <c r="G449" s="81">
        <f t="shared" si="86"/>
        <v>510876</v>
      </c>
      <c r="H449" s="81">
        <f t="shared" si="86"/>
        <v>510876</v>
      </c>
      <c r="I449" s="236">
        <f t="shared" si="86"/>
      </c>
      <c r="J449" s="81">
        <f t="shared" si="86"/>
      </c>
      <c r="K449" s="251">
        <f t="shared" si="74"/>
        <v>0.9336252457985804</v>
      </c>
    </row>
    <row r="450" spans="1:11" s="104" customFormat="1" ht="15" customHeight="1">
      <c r="A450" s="39"/>
      <c r="B450" s="32"/>
      <c r="C450" s="244" t="s">
        <v>182</v>
      </c>
      <c r="D450" s="258">
        <v>4300</v>
      </c>
      <c r="E450" s="327">
        <v>11746</v>
      </c>
      <c r="F450" s="92">
        <v>10000</v>
      </c>
      <c r="G450" s="336">
        <v>10000</v>
      </c>
      <c r="H450" s="92">
        <f>G450</f>
        <v>10000</v>
      </c>
      <c r="I450" s="337"/>
      <c r="J450" s="92"/>
      <c r="K450" s="243">
        <f t="shared" si="74"/>
        <v>0.8513536523071684</v>
      </c>
    </row>
    <row r="451" spans="1:11" s="104" customFormat="1" ht="15" customHeight="1">
      <c r="A451" s="27"/>
      <c r="B451" s="32"/>
      <c r="C451" s="190" t="s">
        <v>183</v>
      </c>
      <c r="D451" s="268">
        <v>4440</v>
      </c>
      <c r="E451" s="424">
        <v>308931</v>
      </c>
      <c r="F451" s="328">
        <v>377637</v>
      </c>
      <c r="G451" s="384">
        <v>377637</v>
      </c>
      <c r="H451" s="328">
        <f>G451</f>
        <v>377637</v>
      </c>
      <c r="I451" s="386"/>
      <c r="J451" s="328"/>
      <c r="K451" s="321">
        <f aca="true" t="shared" si="87" ref="K451:K518">IF(AND(G451&lt;&gt;"",E451&lt;&gt;""),G451/E451,"")</f>
        <v>1.222399176515144</v>
      </c>
    </row>
    <row r="452" spans="1:11" s="104" customFormat="1" ht="24">
      <c r="A452" s="27"/>
      <c r="B452" s="180"/>
      <c r="C452" s="72" t="s">
        <v>184</v>
      </c>
      <c r="D452" s="258">
        <v>8070</v>
      </c>
      <c r="E452" s="327">
        <v>223453</v>
      </c>
      <c r="F452" s="92">
        <v>75389</v>
      </c>
      <c r="G452" s="336">
        <v>75389</v>
      </c>
      <c r="H452" s="92">
        <f>G452</f>
        <v>75389</v>
      </c>
      <c r="I452" s="337"/>
      <c r="J452" s="92"/>
      <c r="K452" s="243">
        <f t="shared" si="87"/>
        <v>0.3373819102898596</v>
      </c>
    </row>
    <row r="453" spans="1:11" s="104" customFormat="1" ht="15" customHeight="1">
      <c r="A453" s="27"/>
      <c r="B453" s="32"/>
      <c r="C453" s="425" t="s">
        <v>87</v>
      </c>
      <c r="D453" s="282">
        <v>4210</v>
      </c>
      <c r="E453" s="426">
        <v>121</v>
      </c>
      <c r="F453" s="195"/>
      <c r="G453" s="363"/>
      <c r="H453" s="195"/>
      <c r="I453" s="394"/>
      <c r="J453" s="195"/>
      <c r="K453" s="395">
        <f t="shared" si="87"/>
      </c>
    </row>
    <row r="454" spans="1:11" s="104" customFormat="1" ht="15" customHeight="1">
      <c r="A454" s="179"/>
      <c r="B454" s="180"/>
      <c r="C454" s="72" t="s">
        <v>66</v>
      </c>
      <c r="D454" s="258">
        <v>4580</v>
      </c>
      <c r="E454" s="327">
        <v>233</v>
      </c>
      <c r="F454" s="92"/>
      <c r="G454" s="336"/>
      <c r="H454" s="92"/>
      <c r="I454" s="337"/>
      <c r="J454" s="92"/>
      <c r="K454" s="243">
        <f t="shared" si="87"/>
      </c>
    </row>
    <row r="455" spans="1:11" s="104" customFormat="1" ht="15" customHeight="1">
      <c r="A455" s="27"/>
      <c r="B455" s="64"/>
      <c r="C455" s="319" t="s">
        <v>67</v>
      </c>
      <c r="D455" s="268">
        <v>4590</v>
      </c>
      <c r="E455" s="424">
        <v>2350</v>
      </c>
      <c r="F455" s="328"/>
      <c r="G455" s="384"/>
      <c r="H455" s="328"/>
      <c r="I455" s="386"/>
      <c r="J455" s="328"/>
      <c r="K455" s="321">
        <f t="shared" si="87"/>
      </c>
    </row>
    <row r="456" spans="1:11" s="104" customFormat="1" ht="15" customHeight="1">
      <c r="A456" s="179"/>
      <c r="B456" s="180"/>
      <c r="C456" s="72" t="s">
        <v>116</v>
      </c>
      <c r="D456" s="258">
        <v>4610</v>
      </c>
      <c r="E456" s="327">
        <v>362</v>
      </c>
      <c r="F456" s="92"/>
      <c r="G456" s="336"/>
      <c r="H456" s="92"/>
      <c r="I456" s="337"/>
      <c r="J456" s="92"/>
      <c r="K456" s="243">
        <f t="shared" si="87"/>
      </c>
    </row>
    <row r="457" spans="1:11" s="104" customFormat="1" ht="41.25" customHeight="1" thickBot="1">
      <c r="A457" s="27"/>
      <c r="B457" s="32"/>
      <c r="C457" s="274" t="s">
        <v>185</v>
      </c>
      <c r="D457" s="282">
        <v>8070</v>
      </c>
      <c r="E457" s="426"/>
      <c r="F457" s="385">
        <v>47850</v>
      </c>
      <c r="G457" s="427">
        <v>47850</v>
      </c>
      <c r="H457" s="195">
        <f>G457</f>
        <v>47850</v>
      </c>
      <c r="I457" s="428"/>
      <c r="J457" s="385"/>
      <c r="K457" s="429"/>
    </row>
    <row r="458" spans="1:11" s="108" customFormat="1" ht="21.75" customHeight="1" thickBot="1">
      <c r="A458" s="430">
        <v>851</v>
      </c>
      <c r="B458" s="257"/>
      <c r="C458" s="334" t="s">
        <v>186</v>
      </c>
      <c r="D458" s="227"/>
      <c r="E458" s="228">
        <f aca="true" t="shared" si="88" ref="E458:J458">IF(SUM(E459,E468,E473)&gt;0,SUM(E459,E468,E473),"")</f>
        <v>620453</v>
      </c>
      <c r="F458" s="203">
        <f t="shared" si="88"/>
        <v>981544</v>
      </c>
      <c r="G458" s="203">
        <f t="shared" si="88"/>
        <v>655145</v>
      </c>
      <c r="H458" s="203">
        <f t="shared" si="88"/>
        <v>297744</v>
      </c>
      <c r="I458" s="229">
        <f t="shared" si="88"/>
        <v>325401</v>
      </c>
      <c r="J458" s="203">
        <f t="shared" si="88"/>
        <v>32000</v>
      </c>
      <c r="K458" s="230">
        <f t="shared" si="87"/>
        <v>1.055913985426777</v>
      </c>
    </row>
    <row r="459" spans="1:11" s="106" customFormat="1" ht="21.75" customHeight="1">
      <c r="A459" s="181"/>
      <c r="B459" s="62">
        <v>85154</v>
      </c>
      <c r="C459" s="335" t="s">
        <v>187</v>
      </c>
      <c r="D459" s="234"/>
      <c r="E459" s="235">
        <f aca="true" t="shared" si="89" ref="E459:J459">IF(SUM(E460:E467)&gt;0,SUM(E460:E467),"")</f>
        <v>564559</v>
      </c>
      <c r="F459" s="81">
        <f t="shared" si="89"/>
        <v>834177</v>
      </c>
      <c r="G459" s="81">
        <f t="shared" si="89"/>
        <v>595488</v>
      </c>
      <c r="H459" s="81">
        <f t="shared" si="89"/>
        <v>297744</v>
      </c>
      <c r="I459" s="236">
        <f t="shared" si="89"/>
        <v>297744</v>
      </c>
      <c r="J459" s="81">
        <f t="shared" si="89"/>
      </c>
      <c r="K459" s="237">
        <f t="shared" si="87"/>
        <v>1.0547843538053596</v>
      </c>
    </row>
    <row r="460" spans="1:11" s="104" customFormat="1" ht="36">
      <c r="A460" s="39"/>
      <c r="B460" s="32"/>
      <c r="C460" s="338" t="s">
        <v>466</v>
      </c>
      <c r="D460" s="258">
        <v>2620</v>
      </c>
      <c r="E460" s="327">
        <v>20000</v>
      </c>
      <c r="F460" s="92">
        <v>66330</v>
      </c>
      <c r="G460" s="92">
        <v>50000</v>
      </c>
      <c r="H460" s="92"/>
      <c r="I460" s="336">
        <v>50000</v>
      </c>
      <c r="J460" s="92"/>
      <c r="K460" s="243">
        <f t="shared" si="87"/>
        <v>2.5</v>
      </c>
    </row>
    <row r="461" spans="1:11" s="111" customFormat="1" ht="24">
      <c r="A461" s="27"/>
      <c r="B461" s="184"/>
      <c r="C461" s="338" t="s">
        <v>467</v>
      </c>
      <c r="D461" s="431">
        <v>4300</v>
      </c>
      <c r="E461" s="327">
        <v>293859</v>
      </c>
      <c r="F461" s="92">
        <v>339222</v>
      </c>
      <c r="G461" s="92">
        <v>257744</v>
      </c>
      <c r="H461" s="92">
        <f>G461</f>
        <v>257744</v>
      </c>
      <c r="I461" s="336"/>
      <c r="J461" s="432"/>
      <c r="K461" s="243">
        <f t="shared" si="87"/>
        <v>0.8771009225512916</v>
      </c>
    </row>
    <row r="462" spans="1:11" s="104" customFormat="1" ht="24">
      <c r="A462" s="213"/>
      <c r="B462" s="32"/>
      <c r="C462" s="72" t="s">
        <v>188</v>
      </c>
      <c r="D462" s="258">
        <v>2630</v>
      </c>
      <c r="E462" s="327">
        <v>207700</v>
      </c>
      <c r="F462" s="92">
        <v>388625</v>
      </c>
      <c r="G462" s="92">
        <v>247744</v>
      </c>
      <c r="H462" s="92"/>
      <c r="I462" s="336">
        <v>247744</v>
      </c>
      <c r="J462" s="92"/>
      <c r="K462" s="243">
        <f t="shared" si="87"/>
        <v>1.1927973038035629</v>
      </c>
    </row>
    <row r="463" spans="1:11" s="104" customFormat="1" ht="12.75">
      <c r="A463" s="27"/>
      <c r="B463" s="32"/>
      <c r="C463" s="244" t="s">
        <v>189</v>
      </c>
      <c r="D463" s="258">
        <v>3030</v>
      </c>
      <c r="E463" s="327">
        <v>35000</v>
      </c>
      <c r="F463" s="92">
        <v>35000</v>
      </c>
      <c r="G463" s="92">
        <v>35000</v>
      </c>
      <c r="H463" s="92">
        <f>G463</f>
        <v>35000</v>
      </c>
      <c r="I463" s="260"/>
      <c r="J463" s="92"/>
      <c r="K463" s="243">
        <f t="shared" si="87"/>
        <v>1</v>
      </c>
    </row>
    <row r="464" spans="1:11" s="104" customFormat="1" ht="12.75">
      <c r="A464" s="27"/>
      <c r="B464" s="32"/>
      <c r="C464" s="244" t="s">
        <v>87</v>
      </c>
      <c r="D464" s="258">
        <v>4210</v>
      </c>
      <c r="E464" s="327">
        <v>8000</v>
      </c>
      <c r="F464" s="92">
        <v>5000</v>
      </c>
      <c r="G464" s="92">
        <v>5000</v>
      </c>
      <c r="H464" s="92">
        <f>G464</f>
        <v>5000</v>
      </c>
      <c r="I464" s="260"/>
      <c r="J464" s="92"/>
      <c r="K464" s="243">
        <f t="shared" si="87"/>
        <v>0.625</v>
      </c>
    </row>
    <row r="465" spans="1:11" s="104" customFormat="1" ht="12.75">
      <c r="A465" s="27"/>
      <c r="B465" s="32"/>
      <c r="C465" s="244"/>
      <c r="D465" s="258"/>
      <c r="E465" s="327"/>
      <c r="F465" s="92"/>
      <c r="G465" s="92"/>
      <c r="H465" s="92"/>
      <c r="I465" s="260"/>
      <c r="J465" s="92"/>
      <c r="K465" s="243">
        <f t="shared" si="87"/>
      </c>
    </row>
    <row r="466" spans="1:11" s="104" customFormat="1" ht="12.75">
      <c r="A466" s="27"/>
      <c r="B466" s="32"/>
      <c r="C466" s="244"/>
      <c r="D466" s="258"/>
      <c r="E466" s="327"/>
      <c r="F466" s="92"/>
      <c r="G466" s="92"/>
      <c r="H466" s="92"/>
      <c r="I466" s="260"/>
      <c r="J466" s="92"/>
      <c r="K466" s="243">
        <f t="shared" si="87"/>
      </c>
    </row>
    <row r="467" spans="1:11" s="104" customFormat="1" ht="12.75">
      <c r="A467" s="27"/>
      <c r="B467" s="59"/>
      <c r="C467" s="244"/>
      <c r="D467" s="258"/>
      <c r="E467" s="327"/>
      <c r="F467" s="92"/>
      <c r="G467" s="92"/>
      <c r="H467" s="92"/>
      <c r="I467" s="260"/>
      <c r="J467" s="92"/>
      <c r="K467" s="243">
        <f t="shared" si="87"/>
      </c>
    </row>
    <row r="468" spans="1:11" s="116" customFormat="1" ht="36">
      <c r="A468" s="27"/>
      <c r="B468" s="113">
        <v>85156</v>
      </c>
      <c r="C468" s="233" t="s">
        <v>190</v>
      </c>
      <c r="D468" s="433"/>
      <c r="E468" s="434">
        <f aca="true" t="shared" si="90" ref="E468:J468">IF(SUM(E469:E469)&gt;0,SUM(E469:E469),"")</f>
        <v>29428</v>
      </c>
      <c r="F468" s="115">
        <f t="shared" si="90"/>
        <v>32000</v>
      </c>
      <c r="G468" s="115">
        <f t="shared" si="90"/>
        <v>32000</v>
      </c>
      <c r="H468" s="115">
        <f t="shared" si="90"/>
      </c>
      <c r="I468" s="435">
        <f t="shared" si="90"/>
      </c>
      <c r="J468" s="115">
        <f t="shared" si="90"/>
        <v>32000</v>
      </c>
      <c r="K468" s="251">
        <f t="shared" si="87"/>
        <v>1.087399755335055</v>
      </c>
    </row>
    <row r="469" spans="1:11" s="104" customFormat="1" ht="12.75">
      <c r="A469" s="112"/>
      <c r="B469" s="32"/>
      <c r="C469" s="244" t="s">
        <v>191</v>
      </c>
      <c r="D469" s="268">
        <v>4130</v>
      </c>
      <c r="E469" s="436">
        <f aca="true" t="shared" si="91" ref="E469:J469">IF(SUM(E470:E472)&gt;0,SUM(E470:E472),"")</f>
        <v>29428</v>
      </c>
      <c r="F469" s="117">
        <f t="shared" si="91"/>
        <v>32000</v>
      </c>
      <c r="G469" s="117">
        <f t="shared" si="91"/>
        <v>32000</v>
      </c>
      <c r="H469" s="117">
        <f t="shared" si="91"/>
      </c>
      <c r="I469" s="437">
        <f t="shared" si="91"/>
      </c>
      <c r="J469" s="117">
        <f t="shared" si="91"/>
        <v>32000</v>
      </c>
      <c r="K469" s="266">
        <f t="shared" si="87"/>
        <v>1.087399755335055</v>
      </c>
    </row>
    <row r="470" spans="1:11" s="104" customFormat="1" ht="12.75">
      <c r="A470" s="27"/>
      <c r="B470" s="32" t="s">
        <v>468</v>
      </c>
      <c r="C470" s="383" t="s">
        <v>469</v>
      </c>
      <c r="D470" s="282"/>
      <c r="E470" s="438">
        <v>850</v>
      </c>
      <c r="F470" s="137"/>
      <c r="G470" s="137"/>
      <c r="H470" s="137"/>
      <c r="I470" s="270"/>
      <c r="J470" s="137">
        <f>G470</f>
        <v>0</v>
      </c>
      <c r="K470" s="243">
        <f t="shared" si="87"/>
      </c>
    </row>
    <row r="471" spans="1:11" s="104" customFormat="1" ht="12.75">
      <c r="A471" s="27"/>
      <c r="B471" s="32" t="s">
        <v>470</v>
      </c>
      <c r="C471" s="383" t="s">
        <v>397</v>
      </c>
      <c r="D471" s="282"/>
      <c r="E471" s="426">
        <v>26428</v>
      </c>
      <c r="F471" s="385">
        <v>28000</v>
      </c>
      <c r="G471" s="385">
        <v>28000</v>
      </c>
      <c r="H471" s="385"/>
      <c r="I471" s="439"/>
      <c r="J471" s="137">
        <f>G471</f>
        <v>28000</v>
      </c>
      <c r="K471" s="243">
        <f t="shared" si="87"/>
        <v>1.0594823671863176</v>
      </c>
    </row>
    <row r="472" spans="1:11" s="104" customFormat="1" ht="12.75">
      <c r="A472" s="27"/>
      <c r="B472" s="59" t="s">
        <v>470</v>
      </c>
      <c r="C472" s="440" t="s">
        <v>192</v>
      </c>
      <c r="D472" s="272"/>
      <c r="E472" s="441">
        <v>2150</v>
      </c>
      <c r="F472" s="119">
        <v>4000</v>
      </c>
      <c r="G472" s="119">
        <v>4000</v>
      </c>
      <c r="H472" s="119"/>
      <c r="I472" s="317"/>
      <c r="J472" s="119">
        <f>G472</f>
        <v>4000</v>
      </c>
      <c r="K472" s="243">
        <f t="shared" si="87"/>
        <v>1.8604651162790697</v>
      </c>
    </row>
    <row r="473" spans="1:11" s="106" customFormat="1" ht="21" customHeight="1">
      <c r="A473" s="105"/>
      <c r="B473" s="62">
        <v>85195</v>
      </c>
      <c r="C473" s="335" t="s">
        <v>90</v>
      </c>
      <c r="D473" s="234"/>
      <c r="E473" s="235">
        <f aca="true" t="shared" si="92" ref="E473:J473">IF(SUM(E474:E475)&gt;0,SUM(E474:E475),"")</f>
        <v>26466</v>
      </c>
      <c r="F473" s="81">
        <f t="shared" si="92"/>
        <v>115367</v>
      </c>
      <c r="G473" s="81">
        <f t="shared" si="92"/>
        <v>27657</v>
      </c>
      <c r="H473" s="81">
        <f t="shared" si="92"/>
      </c>
      <c r="I473" s="236">
        <f t="shared" si="92"/>
        <v>27657</v>
      </c>
      <c r="J473" s="81">
        <f t="shared" si="92"/>
      </c>
      <c r="K473" s="251">
        <f t="shared" si="87"/>
        <v>1.045001133529812</v>
      </c>
    </row>
    <row r="474" spans="1:11" s="104" customFormat="1" ht="36">
      <c r="A474" s="39"/>
      <c r="B474" s="32"/>
      <c r="C474" s="72" t="s">
        <v>193</v>
      </c>
      <c r="D474" s="258">
        <v>2820</v>
      </c>
      <c r="E474" s="327">
        <v>26466</v>
      </c>
      <c r="F474" s="92">
        <v>115367</v>
      </c>
      <c r="G474" s="92">
        <v>27657</v>
      </c>
      <c r="H474" s="92"/>
      <c r="I474" s="260">
        <f>G474</f>
        <v>27657</v>
      </c>
      <c r="J474" s="92"/>
      <c r="K474" s="243">
        <f t="shared" si="87"/>
        <v>1.045001133529812</v>
      </c>
    </row>
    <row r="475" spans="1:11" s="104" customFormat="1" ht="13.5" thickBot="1">
      <c r="A475" s="27"/>
      <c r="B475" s="32"/>
      <c r="C475" s="190"/>
      <c r="D475" s="268"/>
      <c r="E475" s="424"/>
      <c r="F475" s="328"/>
      <c r="G475" s="328"/>
      <c r="H475" s="328"/>
      <c r="I475" s="276"/>
      <c r="J475" s="328"/>
      <c r="K475" s="321">
        <f t="shared" si="87"/>
      </c>
    </row>
    <row r="476" spans="1:11" s="108" customFormat="1" ht="22.5" customHeight="1" thickBot="1">
      <c r="A476" s="261">
        <v>852</v>
      </c>
      <c r="B476" s="257"/>
      <c r="C476" s="334" t="s">
        <v>194</v>
      </c>
      <c r="D476" s="227"/>
      <c r="E476" s="228">
        <f aca="true" t="shared" si="93" ref="E476:J476">IF(SUM(E477,E498,E515,E530,E536,E539,E545,E548,E553,E569,E572,E585,E594,E596)&gt;0,SUM(E477,E498,E515,E530,E536,E539,E545,E548,E553,E569,E572,E585,E594,E596),"")</f>
        <v>20408512</v>
      </c>
      <c r="F476" s="203">
        <f t="shared" si="93"/>
        <v>18258959</v>
      </c>
      <c r="G476" s="203">
        <f t="shared" si="93"/>
        <v>16997249</v>
      </c>
      <c r="H476" s="203">
        <f t="shared" si="93"/>
        <v>12624399</v>
      </c>
      <c r="I476" s="229">
        <f t="shared" si="93"/>
        <v>148850</v>
      </c>
      <c r="J476" s="203">
        <f t="shared" si="93"/>
        <v>4224000</v>
      </c>
      <c r="K476" s="230">
        <f t="shared" si="87"/>
        <v>0.8328509692426376</v>
      </c>
    </row>
    <row r="477" spans="1:11" s="106" customFormat="1" ht="21.75" customHeight="1">
      <c r="A477" s="181"/>
      <c r="B477" s="62" t="s">
        <v>398</v>
      </c>
      <c r="C477" s="335" t="s">
        <v>399</v>
      </c>
      <c r="D477" s="234"/>
      <c r="E477" s="235">
        <f aca="true" t="shared" si="94" ref="E477:J477">IF(SUM(E478:E494)&gt;0,SUM(E478:E494),"")</f>
        <v>1671452</v>
      </c>
      <c r="F477" s="81">
        <f t="shared" si="94"/>
        <v>1769824</v>
      </c>
      <c r="G477" s="81">
        <f t="shared" si="94"/>
        <v>1480950</v>
      </c>
      <c r="H477" s="81">
        <f t="shared" si="94"/>
        <v>1435100</v>
      </c>
      <c r="I477" s="236">
        <f t="shared" si="94"/>
        <v>45850</v>
      </c>
      <c r="J477" s="81">
        <f t="shared" si="94"/>
      </c>
      <c r="K477" s="237">
        <f t="shared" si="87"/>
        <v>0.8860260420281288</v>
      </c>
    </row>
    <row r="478" spans="1:11" s="104" customFormat="1" ht="15" customHeight="1">
      <c r="A478" s="39"/>
      <c r="B478" s="32"/>
      <c r="C478" s="244" t="s">
        <v>279</v>
      </c>
      <c r="D478" s="258">
        <v>3020</v>
      </c>
      <c r="E478" s="327">
        <v>1550</v>
      </c>
      <c r="F478" s="92">
        <v>1640</v>
      </c>
      <c r="G478" s="92">
        <v>1440</v>
      </c>
      <c r="H478" s="92">
        <f>G478</f>
        <v>1440</v>
      </c>
      <c r="I478" s="336"/>
      <c r="J478" s="92"/>
      <c r="K478" s="243">
        <f t="shared" si="87"/>
        <v>0.9290322580645162</v>
      </c>
    </row>
    <row r="479" spans="1:11" s="126" customFormat="1" ht="12.75">
      <c r="A479" s="27"/>
      <c r="B479" s="96"/>
      <c r="C479" s="442" t="s">
        <v>400</v>
      </c>
      <c r="D479" s="339">
        <v>3110</v>
      </c>
      <c r="E479" s="327">
        <v>77117</v>
      </c>
      <c r="F479" s="92">
        <v>60264</v>
      </c>
      <c r="G479" s="92">
        <v>49872</v>
      </c>
      <c r="H479" s="92">
        <f aca="true" t="shared" si="95" ref="H479:H492">G479</f>
        <v>49872</v>
      </c>
      <c r="I479" s="336"/>
      <c r="J479" s="45"/>
      <c r="K479" s="243">
        <f t="shared" si="87"/>
        <v>0.646705655043635</v>
      </c>
    </row>
    <row r="480" spans="1:11" s="104" customFormat="1" ht="13.5" customHeight="1">
      <c r="A480" s="95"/>
      <c r="B480" s="32"/>
      <c r="C480" s="244" t="s">
        <v>103</v>
      </c>
      <c r="D480" s="258">
        <v>4010</v>
      </c>
      <c r="E480" s="327">
        <v>835500</v>
      </c>
      <c r="F480" s="92">
        <v>858420</v>
      </c>
      <c r="G480" s="92">
        <v>755452</v>
      </c>
      <c r="H480" s="92">
        <f t="shared" si="95"/>
        <v>755452</v>
      </c>
      <c r="I480" s="336"/>
      <c r="J480" s="92"/>
      <c r="K480" s="243">
        <f t="shared" si="87"/>
        <v>0.9041915020945541</v>
      </c>
    </row>
    <row r="481" spans="1:11" s="104" customFormat="1" ht="13.5" customHeight="1">
      <c r="A481" s="27"/>
      <c r="B481" s="32"/>
      <c r="C481" s="244" t="s">
        <v>104</v>
      </c>
      <c r="D481" s="258">
        <v>4040</v>
      </c>
      <c r="E481" s="327">
        <v>60337</v>
      </c>
      <c r="F481" s="92">
        <v>63300</v>
      </c>
      <c r="G481" s="92">
        <v>63300</v>
      </c>
      <c r="H481" s="92">
        <f t="shared" si="95"/>
        <v>63300</v>
      </c>
      <c r="I481" s="336"/>
      <c r="J481" s="92"/>
      <c r="K481" s="243">
        <f t="shared" si="87"/>
        <v>1.0491075128030893</v>
      </c>
    </row>
    <row r="482" spans="1:11" s="104" customFormat="1" ht="13.5" customHeight="1">
      <c r="A482" s="27"/>
      <c r="B482" s="32"/>
      <c r="C482" s="443" t="s">
        <v>98</v>
      </c>
      <c r="D482" s="258">
        <v>4110</v>
      </c>
      <c r="E482" s="327">
        <v>158800</v>
      </c>
      <c r="F482" s="92">
        <v>163420</v>
      </c>
      <c r="G482" s="92">
        <v>145165</v>
      </c>
      <c r="H482" s="92">
        <f t="shared" si="95"/>
        <v>145165</v>
      </c>
      <c r="I482" s="336"/>
      <c r="J482" s="92"/>
      <c r="K482" s="243">
        <f t="shared" si="87"/>
        <v>0.9141372795969773</v>
      </c>
    </row>
    <row r="483" spans="1:11" s="104" customFormat="1" ht="15.75" customHeight="1">
      <c r="A483" s="27"/>
      <c r="B483" s="32"/>
      <c r="C483" s="244" t="s">
        <v>99</v>
      </c>
      <c r="D483" s="258">
        <v>4120</v>
      </c>
      <c r="E483" s="327">
        <v>21900</v>
      </c>
      <c r="F483" s="92">
        <v>22580</v>
      </c>
      <c r="G483" s="92">
        <v>20060</v>
      </c>
      <c r="H483" s="92">
        <f t="shared" si="95"/>
        <v>20060</v>
      </c>
      <c r="I483" s="336"/>
      <c r="J483" s="92"/>
      <c r="K483" s="243">
        <f t="shared" si="87"/>
        <v>0.9159817351598174</v>
      </c>
    </row>
    <row r="484" spans="1:11" s="104" customFormat="1" ht="15.75" customHeight="1">
      <c r="A484" s="27"/>
      <c r="B484" s="32"/>
      <c r="C484" s="338" t="s">
        <v>87</v>
      </c>
      <c r="D484" s="258">
        <v>4210</v>
      </c>
      <c r="E484" s="327">
        <v>192777</v>
      </c>
      <c r="F484" s="92">
        <v>213500</v>
      </c>
      <c r="G484" s="92">
        <v>157370</v>
      </c>
      <c r="H484" s="92">
        <f t="shared" si="95"/>
        <v>157370</v>
      </c>
      <c r="I484" s="336"/>
      <c r="J484" s="92"/>
      <c r="K484" s="243">
        <f t="shared" si="87"/>
        <v>0.8163318238171566</v>
      </c>
    </row>
    <row r="485" spans="1:11" s="104" customFormat="1" ht="13.5" customHeight="1">
      <c r="A485" s="27"/>
      <c r="B485" s="32"/>
      <c r="C485" s="244" t="s">
        <v>143</v>
      </c>
      <c r="D485" s="258">
        <v>4220</v>
      </c>
      <c r="E485" s="327">
        <v>95700</v>
      </c>
      <c r="F485" s="92">
        <v>108000</v>
      </c>
      <c r="G485" s="92">
        <v>95000</v>
      </c>
      <c r="H485" s="92">
        <f t="shared" si="95"/>
        <v>95000</v>
      </c>
      <c r="I485" s="336"/>
      <c r="J485" s="92"/>
      <c r="K485" s="243">
        <f t="shared" si="87"/>
        <v>0.9926854754440961</v>
      </c>
    </row>
    <row r="486" spans="1:11" s="104" customFormat="1" ht="13.5" customHeight="1">
      <c r="A486" s="27"/>
      <c r="B486" s="32"/>
      <c r="C486" s="244" t="s">
        <v>401</v>
      </c>
      <c r="D486" s="258">
        <v>4240</v>
      </c>
      <c r="E486" s="327">
        <v>6000</v>
      </c>
      <c r="F486" s="92">
        <v>5000</v>
      </c>
      <c r="G486" s="92">
        <v>4080</v>
      </c>
      <c r="H486" s="92">
        <f t="shared" si="95"/>
        <v>4080</v>
      </c>
      <c r="I486" s="336"/>
      <c r="J486" s="92"/>
      <c r="K486" s="243">
        <f t="shared" si="87"/>
        <v>0.68</v>
      </c>
    </row>
    <row r="487" spans="1:11" s="104" customFormat="1" ht="13.5" customHeight="1">
      <c r="A487" s="27"/>
      <c r="B487" s="32"/>
      <c r="C487" s="244" t="s">
        <v>113</v>
      </c>
      <c r="D487" s="258">
        <v>4260</v>
      </c>
      <c r="E487" s="327">
        <v>42000</v>
      </c>
      <c r="F487" s="92">
        <v>44000</v>
      </c>
      <c r="G487" s="92">
        <v>44000</v>
      </c>
      <c r="H487" s="92">
        <f t="shared" si="95"/>
        <v>44000</v>
      </c>
      <c r="I487" s="336"/>
      <c r="J487" s="92"/>
      <c r="K487" s="243">
        <f t="shared" si="87"/>
        <v>1.0476190476190477</v>
      </c>
    </row>
    <row r="488" spans="1:11" s="104" customFormat="1" ht="13.5" customHeight="1">
      <c r="A488" s="27"/>
      <c r="B488" s="32"/>
      <c r="C488" s="244" t="s">
        <v>117</v>
      </c>
      <c r="D488" s="258">
        <v>4270</v>
      </c>
      <c r="E488" s="327">
        <v>40000</v>
      </c>
      <c r="F488" s="92">
        <v>25000</v>
      </c>
      <c r="G488" s="92">
        <v>6161</v>
      </c>
      <c r="H488" s="92">
        <f t="shared" si="95"/>
        <v>6161</v>
      </c>
      <c r="I488" s="336"/>
      <c r="J488" s="92"/>
      <c r="K488" s="243">
        <f t="shared" si="87"/>
        <v>0.154025</v>
      </c>
    </row>
    <row r="489" spans="1:11" s="104" customFormat="1" ht="13.5" customHeight="1">
      <c r="A489" s="27"/>
      <c r="B489" s="32"/>
      <c r="C489" s="244" t="s">
        <v>106</v>
      </c>
      <c r="D489" s="258">
        <v>4410</v>
      </c>
      <c r="E489" s="327">
        <v>500</v>
      </c>
      <c r="F489" s="92">
        <v>500</v>
      </c>
      <c r="G489" s="92">
        <v>500</v>
      </c>
      <c r="H489" s="92">
        <f t="shared" si="95"/>
        <v>500</v>
      </c>
      <c r="I489" s="336"/>
      <c r="J489" s="92"/>
      <c r="K489" s="243">
        <f t="shared" si="87"/>
        <v>1</v>
      </c>
    </row>
    <row r="490" spans="1:11" s="104" customFormat="1" ht="13.5" customHeight="1">
      <c r="A490" s="27"/>
      <c r="B490" s="32"/>
      <c r="C490" s="244" t="s">
        <v>114</v>
      </c>
      <c r="D490" s="258">
        <v>4430</v>
      </c>
      <c r="E490" s="327">
        <v>2719</v>
      </c>
      <c r="F490" s="92">
        <v>2700</v>
      </c>
      <c r="G490" s="92">
        <v>2700</v>
      </c>
      <c r="H490" s="92">
        <f t="shared" si="95"/>
        <v>2700</v>
      </c>
      <c r="I490" s="336"/>
      <c r="J490" s="92"/>
      <c r="K490" s="243">
        <f t="shared" si="87"/>
        <v>0.9930121368150056</v>
      </c>
    </row>
    <row r="491" spans="1:11" s="104" customFormat="1" ht="13.5" customHeight="1">
      <c r="A491" s="27"/>
      <c r="B491" s="32"/>
      <c r="C491" s="244" t="s">
        <v>107</v>
      </c>
      <c r="D491" s="258">
        <v>4440</v>
      </c>
      <c r="E491" s="327">
        <v>46600</v>
      </c>
      <c r="F491" s="92">
        <v>49600</v>
      </c>
      <c r="G491" s="92">
        <v>43700</v>
      </c>
      <c r="H491" s="92">
        <f t="shared" si="95"/>
        <v>43700</v>
      </c>
      <c r="I491" s="336"/>
      <c r="J491" s="92"/>
      <c r="K491" s="243">
        <f t="shared" si="87"/>
        <v>0.9377682403433476</v>
      </c>
    </row>
    <row r="492" spans="1:11" s="104" customFormat="1" ht="13.5" customHeight="1">
      <c r="A492" s="27"/>
      <c r="B492" s="32"/>
      <c r="C492" s="244" t="s">
        <v>182</v>
      </c>
      <c r="D492" s="258">
        <v>4300</v>
      </c>
      <c r="E492" s="327">
        <v>45000</v>
      </c>
      <c r="F492" s="92">
        <v>46300</v>
      </c>
      <c r="G492" s="92">
        <v>46300</v>
      </c>
      <c r="H492" s="92">
        <f t="shared" si="95"/>
        <v>46300</v>
      </c>
      <c r="I492" s="336"/>
      <c r="J492" s="92"/>
      <c r="K492" s="243">
        <f t="shared" si="87"/>
        <v>1.028888888888889</v>
      </c>
    </row>
    <row r="493" spans="1:11" s="104" customFormat="1" ht="13.5" customHeight="1">
      <c r="A493" s="27"/>
      <c r="B493" s="32"/>
      <c r="C493" s="244"/>
      <c r="D493" s="258"/>
      <c r="E493" s="327"/>
      <c r="F493" s="92"/>
      <c r="G493" s="92"/>
      <c r="H493" s="92"/>
      <c r="I493" s="336"/>
      <c r="J493" s="92"/>
      <c r="K493" s="243">
        <f t="shared" si="87"/>
      </c>
    </row>
    <row r="494" spans="1:11" s="104" customFormat="1" ht="24" customHeight="1">
      <c r="A494" s="27"/>
      <c r="B494" s="32"/>
      <c r="C494" s="274" t="s">
        <v>402</v>
      </c>
      <c r="D494" s="282">
        <v>2580</v>
      </c>
      <c r="E494" s="444">
        <f aca="true" t="shared" si="96" ref="E494:J494">IF(SUM(E495:E497)&gt;0,SUM(E495:E497),"")</f>
        <v>44952</v>
      </c>
      <c r="F494" s="86">
        <f t="shared" si="96"/>
        <v>105600</v>
      </c>
      <c r="G494" s="86">
        <f t="shared" si="96"/>
        <v>45850</v>
      </c>
      <c r="H494" s="86">
        <f t="shared" si="96"/>
      </c>
      <c r="I494" s="445">
        <f t="shared" si="96"/>
        <v>45850</v>
      </c>
      <c r="J494" s="86">
        <f t="shared" si="96"/>
      </c>
      <c r="K494" s="266">
        <f t="shared" si="87"/>
        <v>1.0199768642107137</v>
      </c>
    </row>
    <row r="495" spans="1:11" s="104" customFormat="1" ht="12.75">
      <c r="A495" s="27"/>
      <c r="B495" s="32"/>
      <c r="C495" s="383" t="s">
        <v>403</v>
      </c>
      <c r="D495" s="282"/>
      <c r="E495" s="327">
        <v>22476</v>
      </c>
      <c r="F495" s="92">
        <v>52800</v>
      </c>
      <c r="G495" s="92">
        <v>22925</v>
      </c>
      <c r="H495" s="92"/>
      <c r="I495" s="270">
        <v>22925</v>
      </c>
      <c r="J495" s="137"/>
      <c r="K495" s="243">
        <f t="shared" si="87"/>
        <v>1.0199768642107137</v>
      </c>
    </row>
    <row r="496" spans="1:11" s="104" customFormat="1" ht="12.75">
      <c r="A496" s="27"/>
      <c r="B496" s="32"/>
      <c r="C496" s="380" t="s">
        <v>404</v>
      </c>
      <c r="D496" s="282"/>
      <c r="E496" s="327">
        <v>22476</v>
      </c>
      <c r="F496" s="92">
        <v>52800</v>
      </c>
      <c r="G496" s="92">
        <v>22925</v>
      </c>
      <c r="H496" s="92"/>
      <c r="I496" s="316">
        <v>22925</v>
      </c>
      <c r="J496" s="322"/>
      <c r="K496" s="243">
        <f t="shared" si="87"/>
        <v>1.0199768642107137</v>
      </c>
    </row>
    <row r="497" spans="1:11" s="104" customFormat="1" ht="12.75">
      <c r="A497" s="27"/>
      <c r="B497" s="59"/>
      <c r="C497" s="440" t="s">
        <v>405</v>
      </c>
      <c r="D497" s="272"/>
      <c r="E497" s="327"/>
      <c r="F497" s="92"/>
      <c r="G497" s="92"/>
      <c r="H497" s="92"/>
      <c r="I497" s="317"/>
      <c r="J497" s="119"/>
      <c r="K497" s="243">
        <f t="shared" si="87"/>
      </c>
    </row>
    <row r="498" spans="1:11" s="106" customFormat="1" ht="24" customHeight="1">
      <c r="A498" s="105"/>
      <c r="B498" s="62" t="s">
        <v>406</v>
      </c>
      <c r="C498" s="335" t="s">
        <v>407</v>
      </c>
      <c r="D498" s="234"/>
      <c r="E498" s="235">
        <f aca="true" t="shared" si="97" ref="E498:J498">IF(SUM(E499:E514)&gt;0,SUM(E499:E514),"")</f>
        <v>2645519</v>
      </c>
      <c r="F498" s="81">
        <f t="shared" si="97"/>
        <v>2492500</v>
      </c>
      <c r="G498" s="81">
        <f t="shared" si="97"/>
        <v>2168600</v>
      </c>
      <c r="H498" s="81">
        <f t="shared" si="97"/>
        <v>2168600</v>
      </c>
      <c r="I498" s="236">
        <f t="shared" si="97"/>
      </c>
      <c r="J498" s="81">
        <f t="shared" si="97"/>
      </c>
      <c r="K498" s="237">
        <f t="shared" si="87"/>
        <v>0.8197257324555219</v>
      </c>
    </row>
    <row r="499" spans="1:11" s="104" customFormat="1" ht="12.75">
      <c r="A499" s="39"/>
      <c r="B499" s="32"/>
      <c r="C499" s="244" t="s">
        <v>102</v>
      </c>
      <c r="D499" s="258">
        <v>3020</v>
      </c>
      <c r="E499" s="327"/>
      <c r="F499" s="92"/>
      <c r="G499" s="92"/>
      <c r="H499" s="92">
        <f aca="true" t="shared" si="98" ref="H499:H513">G499</f>
        <v>0</v>
      </c>
      <c r="I499" s="260"/>
      <c r="J499" s="92"/>
      <c r="K499" s="243">
        <f t="shared" si="87"/>
      </c>
    </row>
    <row r="500" spans="1:11" s="104" customFormat="1" ht="12.75">
      <c r="A500" s="27"/>
      <c r="B500" s="32"/>
      <c r="C500" s="244" t="s">
        <v>103</v>
      </c>
      <c r="D500" s="258">
        <v>4010</v>
      </c>
      <c r="E500" s="327">
        <v>1330000</v>
      </c>
      <c r="F500" s="92">
        <v>1450700</v>
      </c>
      <c r="G500" s="92">
        <v>1369900</v>
      </c>
      <c r="H500" s="92">
        <f t="shared" si="98"/>
        <v>1369900</v>
      </c>
      <c r="I500" s="270"/>
      <c r="J500" s="92"/>
      <c r="K500" s="243">
        <f t="shared" si="87"/>
        <v>1.03</v>
      </c>
    </row>
    <row r="501" spans="1:11" s="104" customFormat="1" ht="12.75">
      <c r="A501" s="27"/>
      <c r="B501" s="32"/>
      <c r="C501" s="244" t="s">
        <v>176</v>
      </c>
      <c r="D501" s="258">
        <v>4040</v>
      </c>
      <c r="E501" s="327">
        <v>99704</v>
      </c>
      <c r="F501" s="92">
        <v>104000</v>
      </c>
      <c r="G501" s="92">
        <v>102700</v>
      </c>
      <c r="H501" s="92">
        <f t="shared" si="98"/>
        <v>102700</v>
      </c>
      <c r="I501" s="270"/>
      <c r="J501" s="92"/>
      <c r="K501" s="243">
        <f t="shared" si="87"/>
        <v>1.0300489448768355</v>
      </c>
    </row>
    <row r="502" spans="1:11" s="104" customFormat="1" ht="12.75">
      <c r="A502" s="27"/>
      <c r="B502" s="32"/>
      <c r="C502" s="244" t="s">
        <v>98</v>
      </c>
      <c r="D502" s="258">
        <v>4110</v>
      </c>
      <c r="E502" s="327">
        <v>229120</v>
      </c>
      <c r="F502" s="92">
        <v>266700</v>
      </c>
      <c r="G502" s="92">
        <v>231900</v>
      </c>
      <c r="H502" s="92">
        <f t="shared" si="98"/>
        <v>231900</v>
      </c>
      <c r="I502" s="270"/>
      <c r="J502" s="92"/>
      <c r="K502" s="243">
        <f t="shared" si="87"/>
        <v>1.0121333798882681</v>
      </c>
    </row>
    <row r="503" spans="1:11" s="104" customFormat="1" ht="12.75">
      <c r="A503" s="27"/>
      <c r="B503" s="32"/>
      <c r="C503" s="244" t="s">
        <v>99</v>
      </c>
      <c r="D503" s="258">
        <v>4120</v>
      </c>
      <c r="E503" s="327">
        <v>28400</v>
      </c>
      <c r="F503" s="92">
        <v>36900</v>
      </c>
      <c r="G503" s="92">
        <v>29300</v>
      </c>
      <c r="H503" s="92">
        <f t="shared" si="98"/>
        <v>29300</v>
      </c>
      <c r="I503" s="270"/>
      <c r="J503" s="92"/>
      <c r="K503" s="243">
        <f t="shared" si="87"/>
        <v>1.0316901408450705</v>
      </c>
    </row>
    <row r="504" spans="1:11" s="104" customFormat="1" ht="12.75">
      <c r="A504" s="27"/>
      <c r="B504" s="32"/>
      <c r="C504" s="244" t="s">
        <v>105</v>
      </c>
      <c r="D504" s="258">
        <v>4210</v>
      </c>
      <c r="E504" s="327">
        <v>24000</v>
      </c>
      <c r="F504" s="92">
        <v>80000</v>
      </c>
      <c r="G504" s="92">
        <v>24000</v>
      </c>
      <c r="H504" s="92">
        <f t="shared" si="98"/>
        <v>24000</v>
      </c>
      <c r="I504" s="270"/>
      <c r="J504" s="92"/>
      <c r="K504" s="243">
        <f t="shared" si="87"/>
        <v>1</v>
      </c>
    </row>
    <row r="505" spans="1:11" s="104" customFormat="1" ht="12.75">
      <c r="A505" s="27"/>
      <c r="B505" s="32"/>
      <c r="C505" s="244" t="s">
        <v>143</v>
      </c>
      <c r="D505" s="258">
        <v>4220</v>
      </c>
      <c r="E505" s="327">
        <v>126695</v>
      </c>
      <c r="F505" s="92">
        <v>224000</v>
      </c>
      <c r="G505" s="92">
        <v>126700</v>
      </c>
      <c r="H505" s="92">
        <f t="shared" si="98"/>
        <v>126700</v>
      </c>
      <c r="I505" s="270"/>
      <c r="J505" s="92"/>
      <c r="K505" s="243">
        <f t="shared" si="87"/>
        <v>1.0000394648565452</v>
      </c>
    </row>
    <row r="506" spans="1:11" s="104" customFormat="1" ht="12.75">
      <c r="A506" s="27"/>
      <c r="B506" s="32"/>
      <c r="C506" s="446" t="s">
        <v>408</v>
      </c>
      <c r="D506" s="272">
        <v>4230</v>
      </c>
      <c r="E506" s="327">
        <v>5000</v>
      </c>
      <c r="F506" s="92">
        <v>5000</v>
      </c>
      <c r="G506" s="92">
        <v>5000</v>
      </c>
      <c r="H506" s="92">
        <f t="shared" si="98"/>
        <v>5000</v>
      </c>
      <c r="I506" s="270"/>
      <c r="J506" s="195"/>
      <c r="K506" s="243">
        <f t="shared" si="87"/>
        <v>1</v>
      </c>
    </row>
    <row r="507" spans="1:11" s="104" customFormat="1" ht="12.75">
      <c r="A507" s="27"/>
      <c r="B507" s="125"/>
      <c r="C507" s="244" t="s">
        <v>113</v>
      </c>
      <c r="D507" s="258">
        <v>4260</v>
      </c>
      <c r="E507" s="327">
        <v>172000</v>
      </c>
      <c r="F507" s="92">
        <v>204000</v>
      </c>
      <c r="G507" s="92">
        <v>172000</v>
      </c>
      <c r="H507" s="92">
        <f t="shared" si="98"/>
        <v>172000</v>
      </c>
      <c r="I507" s="270"/>
      <c r="J507" s="92"/>
      <c r="K507" s="243">
        <f t="shared" si="87"/>
        <v>1</v>
      </c>
    </row>
    <row r="508" spans="1:11" s="104" customFormat="1" ht="12.75">
      <c r="A508" s="27"/>
      <c r="B508" s="125"/>
      <c r="C508" s="244" t="s">
        <v>117</v>
      </c>
      <c r="D508" s="258">
        <v>4270</v>
      </c>
      <c r="E508" s="327">
        <v>22600</v>
      </c>
      <c r="F508" s="92">
        <v>25100</v>
      </c>
      <c r="G508" s="92">
        <v>22600</v>
      </c>
      <c r="H508" s="92">
        <f t="shared" si="98"/>
        <v>22600</v>
      </c>
      <c r="I508" s="260"/>
      <c r="J508" s="92"/>
      <c r="K508" s="243">
        <f t="shared" si="87"/>
        <v>1</v>
      </c>
    </row>
    <row r="509" spans="1:11" s="104" customFormat="1" ht="12.75">
      <c r="A509" s="27"/>
      <c r="B509" s="32"/>
      <c r="C509" s="244" t="s">
        <v>21</v>
      </c>
      <c r="D509" s="258">
        <v>4300</v>
      </c>
      <c r="E509" s="327">
        <v>24100</v>
      </c>
      <c r="F509" s="92">
        <v>19700</v>
      </c>
      <c r="G509" s="92">
        <v>20600</v>
      </c>
      <c r="H509" s="92">
        <f t="shared" si="98"/>
        <v>20600</v>
      </c>
      <c r="I509" s="260"/>
      <c r="J509" s="92"/>
      <c r="K509" s="243">
        <f t="shared" si="87"/>
        <v>0.8547717842323651</v>
      </c>
    </row>
    <row r="510" spans="1:11" s="104" customFormat="1" ht="12.75">
      <c r="A510" s="27"/>
      <c r="B510" s="32"/>
      <c r="C510" s="244" t="s">
        <v>106</v>
      </c>
      <c r="D510" s="258">
        <v>4410</v>
      </c>
      <c r="E510" s="327">
        <v>500</v>
      </c>
      <c r="F510" s="92">
        <v>500</v>
      </c>
      <c r="G510" s="92">
        <v>500</v>
      </c>
      <c r="H510" s="92">
        <f t="shared" si="98"/>
        <v>500</v>
      </c>
      <c r="I510" s="260"/>
      <c r="J510" s="92"/>
      <c r="K510" s="243">
        <f t="shared" si="87"/>
        <v>1</v>
      </c>
    </row>
    <row r="511" spans="1:11" s="104" customFormat="1" ht="12.75">
      <c r="A511" s="27"/>
      <c r="B511" s="32"/>
      <c r="C511" s="244" t="s">
        <v>114</v>
      </c>
      <c r="D511" s="258">
        <v>4430</v>
      </c>
      <c r="E511" s="327">
        <v>5100</v>
      </c>
      <c r="F511" s="92">
        <v>13900</v>
      </c>
      <c r="G511" s="92">
        <v>5100</v>
      </c>
      <c r="H511" s="92">
        <f t="shared" si="98"/>
        <v>5100</v>
      </c>
      <c r="I511" s="260"/>
      <c r="J511" s="92"/>
      <c r="K511" s="243">
        <f t="shared" si="87"/>
        <v>1</v>
      </c>
    </row>
    <row r="512" spans="1:11" s="104" customFormat="1" ht="12.75">
      <c r="A512" s="27"/>
      <c r="B512" s="32"/>
      <c r="C512" s="244" t="s">
        <v>107</v>
      </c>
      <c r="D512" s="258">
        <v>4440</v>
      </c>
      <c r="E512" s="327">
        <v>57700</v>
      </c>
      <c r="F512" s="92">
        <v>61400</v>
      </c>
      <c r="G512" s="92">
        <v>57700</v>
      </c>
      <c r="H512" s="92">
        <f t="shared" si="98"/>
        <v>57700</v>
      </c>
      <c r="I512" s="260"/>
      <c r="J512" s="92"/>
      <c r="K512" s="243">
        <f t="shared" si="87"/>
        <v>1</v>
      </c>
    </row>
    <row r="513" spans="1:11" s="104" customFormat="1" ht="12.75">
      <c r="A513" s="27"/>
      <c r="B513" s="32"/>
      <c r="C513" s="244" t="s">
        <v>324</v>
      </c>
      <c r="D513" s="258">
        <v>4480</v>
      </c>
      <c r="E513" s="327">
        <v>600</v>
      </c>
      <c r="F513" s="92">
        <v>600</v>
      </c>
      <c r="G513" s="92">
        <v>600</v>
      </c>
      <c r="H513" s="92">
        <f t="shared" si="98"/>
        <v>600</v>
      </c>
      <c r="I513" s="260"/>
      <c r="J513" s="92"/>
      <c r="K513" s="243">
        <f t="shared" si="87"/>
        <v>1</v>
      </c>
    </row>
    <row r="514" spans="1:11" s="104" customFormat="1" ht="12.75">
      <c r="A514" s="27"/>
      <c r="B514" s="32"/>
      <c r="C514" s="244" t="s">
        <v>34</v>
      </c>
      <c r="D514" s="258">
        <v>6050</v>
      </c>
      <c r="E514" s="327">
        <v>520000</v>
      </c>
      <c r="F514" s="92"/>
      <c r="G514" s="92"/>
      <c r="H514" s="92"/>
      <c r="I514" s="260"/>
      <c r="J514" s="92"/>
      <c r="K514" s="243">
        <f t="shared" si="87"/>
      </c>
    </row>
    <row r="515" spans="1:11" s="106" customFormat="1" ht="23.25" customHeight="1">
      <c r="A515" s="27"/>
      <c r="B515" s="40" t="s">
        <v>195</v>
      </c>
      <c r="C515" s="277" t="s">
        <v>196</v>
      </c>
      <c r="D515" s="278"/>
      <c r="E515" s="249">
        <f aca="true" t="shared" si="99" ref="E515:J515">IF(SUM(E516:E529)&gt;0,SUM(E516:E529),"")</f>
        <v>554566</v>
      </c>
      <c r="F515" s="31">
        <f t="shared" si="99"/>
        <v>568103</v>
      </c>
      <c r="G515" s="31">
        <f t="shared" si="99"/>
        <v>567010</v>
      </c>
      <c r="H515" s="31">
        <f t="shared" si="99"/>
        <v>350010</v>
      </c>
      <c r="I515" s="250">
        <f t="shared" si="99"/>
      </c>
      <c r="J515" s="31">
        <f t="shared" si="99"/>
        <v>217000</v>
      </c>
      <c r="K515" s="251">
        <f t="shared" si="87"/>
        <v>1.0224391686471943</v>
      </c>
    </row>
    <row r="516" spans="1:11" s="104" customFormat="1" ht="12.75">
      <c r="A516" s="39"/>
      <c r="B516" s="32"/>
      <c r="C516" s="244" t="s">
        <v>210</v>
      </c>
      <c r="D516" s="258">
        <v>3020</v>
      </c>
      <c r="E516" s="327">
        <v>576</v>
      </c>
      <c r="F516" s="92"/>
      <c r="G516" s="92"/>
      <c r="H516" s="92"/>
      <c r="I516" s="260"/>
      <c r="J516" s="92"/>
      <c r="K516" s="243">
        <f t="shared" si="87"/>
      </c>
    </row>
    <row r="517" spans="1:11" s="104" customFormat="1" ht="12.75">
      <c r="A517" s="27"/>
      <c r="B517" s="32"/>
      <c r="C517" s="244" t="s">
        <v>103</v>
      </c>
      <c r="D517" s="258">
        <v>4010</v>
      </c>
      <c r="E517" s="327">
        <v>261667</v>
      </c>
      <c r="F517" s="92">
        <v>256630</v>
      </c>
      <c r="G517" s="92">
        <v>256630</v>
      </c>
      <c r="H517" s="92">
        <v>120000</v>
      </c>
      <c r="I517" s="260"/>
      <c r="J517" s="92">
        <v>136630</v>
      </c>
      <c r="K517" s="243">
        <f t="shared" si="87"/>
        <v>0.9807503429931936</v>
      </c>
    </row>
    <row r="518" spans="1:11" s="104" customFormat="1" ht="12.75">
      <c r="A518" s="27"/>
      <c r="B518" s="32"/>
      <c r="C518" s="244" t="s">
        <v>176</v>
      </c>
      <c r="D518" s="258">
        <v>4040</v>
      </c>
      <c r="E518" s="327">
        <v>19761</v>
      </c>
      <c r="F518" s="92">
        <v>19900</v>
      </c>
      <c r="G518" s="92">
        <v>19900</v>
      </c>
      <c r="H518" s="92">
        <v>9400</v>
      </c>
      <c r="I518" s="260"/>
      <c r="J518" s="92">
        <v>10500</v>
      </c>
      <c r="K518" s="243">
        <f t="shared" si="87"/>
        <v>1.007034056980922</v>
      </c>
    </row>
    <row r="519" spans="1:11" s="104" customFormat="1" ht="12.75">
      <c r="A519" s="27"/>
      <c r="B519" s="32"/>
      <c r="C519" s="244" t="s">
        <v>98</v>
      </c>
      <c r="D519" s="258">
        <v>4110</v>
      </c>
      <c r="E519" s="327">
        <v>44905</v>
      </c>
      <c r="F519" s="92">
        <v>48086</v>
      </c>
      <c r="G519" s="92">
        <v>48086</v>
      </c>
      <c r="H519" s="92">
        <v>22000</v>
      </c>
      <c r="I519" s="260"/>
      <c r="J519" s="92">
        <v>26086</v>
      </c>
      <c r="K519" s="243">
        <f aca="true" t="shared" si="100" ref="K519:K582">IF(AND(G519&lt;&gt;"",E519&lt;&gt;""),G519/E519,"")</f>
        <v>1.0708384366996995</v>
      </c>
    </row>
    <row r="520" spans="1:11" s="104" customFormat="1" ht="12.75">
      <c r="A520" s="27"/>
      <c r="B520" s="32"/>
      <c r="C520" s="244" t="s">
        <v>99</v>
      </c>
      <c r="D520" s="258">
        <v>4120</v>
      </c>
      <c r="E520" s="327">
        <v>6076</v>
      </c>
      <c r="F520" s="92">
        <v>6725</v>
      </c>
      <c r="G520" s="92">
        <v>6725</v>
      </c>
      <c r="H520" s="92">
        <v>3120</v>
      </c>
      <c r="I520" s="260"/>
      <c r="J520" s="92">
        <v>3605</v>
      </c>
      <c r="K520" s="243">
        <f t="shared" si="100"/>
        <v>1.1068136932192232</v>
      </c>
    </row>
    <row r="521" spans="1:11" s="104" customFormat="1" ht="12.75">
      <c r="A521" s="27"/>
      <c r="B521" s="32"/>
      <c r="C521" s="244" t="s">
        <v>105</v>
      </c>
      <c r="D521" s="258">
        <v>4210</v>
      </c>
      <c r="E521" s="327">
        <v>11097</v>
      </c>
      <c r="F521" s="92">
        <v>12073</v>
      </c>
      <c r="G521" s="92">
        <v>12073</v>
      </c>
      <c r="H521" s="92">
        <v>4800</v>
      </c>
      <c r="I521" s="260"/>
      <c r="J521" s="92">
        <v>7273</v>
      </c>
      <c r="K521" s="243">
        <f t="shared" si="100"/>
        <v>1.0879516986572948</v>
      </c>
    </row>
    <row r="522" spans="1:11" s="104" customFormat="1" ht="12.75">
      <c r="A522" s="27"/>
      <c r="B522" s="32"/>
      <c r="C522" s="244" t="s">
        <v>143</v>
      </c>
      <c r="D522" s="258">
        <v>4220</v>
      </c>
      <c r="E522" s="327">
        <v>97218</v>
      </c>
      <c r="F522" s="92">
        <v>112000</v>
      </c>
      <c r="G522" s="92">
        <v>112000</v>
      </c>
      <c r="H522" s="92">
        <v>112000</v>
      </c>
      <c r="I522" s="260"/>
      <c r="J522" s="92"/>
      <c r="K522" s="243">
        <f t="shared" si="100"/>
        <v>1.1520500318870992</v>
      </c>
    </row>
    <row r="523" spans="1:11" s="104" customFormat="1" ht="12.75">
      <c r="A523" s="27"/>
      <c r="B523" s="32"/>
      <c r="C523" s="244" t="s">
        <v>113</v>
      </c>
      <c r="D523" s="258">
        <v>4260</v>
      </c>
      <c r="E523" s="327">
        <v>18750</v>
      </c>
      <c r="F523" s="92">
        <v>23250</v>
      </c>
      <c r="G523" s="92">
        <v>23250</v>
      </c>
      <c r="H523" s="92">
        <v>20500</v>
      </c>
      <c r="I523" s="260"/>
      <c r="J523" s="92">
        <v>2750</v>
      </c>
      <c r="K523" s="243">
        <f t="shared" si="100"/>
        <v>1.24</v>
      </c>
    </row>
    <row r="524" spans="1:11" s="104" customFormat="1" ht="12.75">
      <c r="A524" s="27"/>
      <c r="B524" s="32"/>
      <c r="C524" s="244" t="s">
        <v>117</v>
      </c>
      <c r="D524" s="258">
        <v>4270</v>
      </c>
      <c r="E524" s="327">
        <v>11302</v>
      </c>
      <c r="F524" s="92">
        <v>4500</v>
      </c>
      <c r="G524" s="92">
        <v>4500</v>
      </c>
      <c r="H524" s="92">
        <v>4500</v>
      </c>
      <c r="I524" s="260"/>
      <c r="J524" s="92"/>
      <c r="K524" s="243">
        <f t="shared" si="100"/>
        <v>0.39815961776676695</v>
      </c>
    </row>
    <row r="525" spans="1:11" s="104" customFormat="1" ht="12.75">
      <c r="A525" s="27"/>
      <c r="B525" s="32"/>
      <c r="C525" s="244" t="s">
        <v>21</v>
      </c>
      <c r="D525" s="258">
        <v>4300</v>
      </c>
      <c r="E525" s="327">
        <v>72844</v>
      </c>
      <c r="F525" s="92">
        <v>73900</v>
      </c>
      <c r="G525" s="92">
        <v>72807</v>
      </c>
      <c r="H525" s="92">
        <v>48000</v>
      </c>
      <c r="I525" s="260"/>
      <c r="J525" s="92">
        <v>24807</v>
      </c>
      <c r="K525" s="243">
        <f t="shared" si="100"/>
        <v>0.9994920652352973</v>
      </c>
    </row>
    <row r="526" spans="1:11" s="104" customFormat="1" ht="12.75">
      <c r="A526" s="27"/>
      <c r="B526" s="32"/>
      <c r="C526" s="244" t="s">
        <v>106</v>
      </c>
      <c r="D526" s="258">
        <v>4410</v>
      </c>
      <c r="E526" s="327">
        <v>500</v>
      </c>
      <c r="F526" s="92">
        <v>800</v>
      </c>
      <c r="G526" s="92">
        <v>800</v>
      </c>
      <c r="H526" s="92">
        <v>500</v>
      </c>
      <c r="I526" s="260"/>
      <c r="J526" s="92">
        <v>300</v>
      </c>
      <c r="K526" s="243">
        <f t="shared" si="100"/>
        <v>1.6</v>
      </c>
    </row>
    <row r="527" spans="1:11" s="104" customFormat="1" ht="12.75">
      <c r="A527" s="27"/>
      <c r="B527" s="32"/>
      <c r="C527" s="244" t="s">
        <v>114</v>
      </c>
      <c r="D527" s="258">
        <v>4430</v>
      </c>
      <c r="E527" s="327">
        <v>545</v>
      </c>
      <c r="F527" s="92">
        <v>560</v>
      </c>
      <c r="G527" s="92">
        <v>560</v>
      </c>
      <c r="H527" s="92">
        <v>260</v>
      </c>
      <c r="I527" s="260"/>
      <c r="J527" s="92">
        <v>300</v>
      </c>
      <c r="K527" s="243">
        <f t="shared" si="100"/>
        <v>1.0275229357798166</v>
      </c>
    </row>
    <row r="528" spans="1:11" s="104" customFormat="1" ht="12.75">
      <c r="A528" s="27"/>
      <c r="B528" s="32"/>
      <c r="C528" s="244" t="s">
        <v>107</v>
      </c>
      <c r="D528" s="258">
        <v>4440</v>
      </c>
      <c r="E528" s="327">
        <v>9325</v>
      </c>
      <c r="F528" s="92">
        <v>9679</v>
      </c>
      <c r="G528" s="92">
        <v>9679</v>
      </c>
      <c r="H528" s="92">
        <v>4930</v>
      </c>
      <c r="I528" s="260"/>
      <c r="J528" s="92">
        <v>4749</v>
      </c>
      <c r="K528" s="243">
        <f t="shared" si="100"/>
        <v>1.0379624664879357</v>
      </c>
    </row>
    <row r="529" spans="1:11" s="104" customFormat="1" ht="12.75">
      <c r="A529" s="27"/>
      <c r="B529" s="59"/>
      <c r="C529" s="244"/>
      <c r="D529" s="258"/>
      <c r="E529" s="327"/>
      <c r="F529" s="92"/>
      <c r="G529" s="92"/>
      <c r="H529" s="92"/>
      <c r="I529" s="260"/>
      <c r="J529" s="92"/>
      <c r="K529" s="243">
        <f t="shared" si="100"/>
      </c>
    </row>
    <row r="530" spans="1:11" s="106" customFormat="1" ht="21" customHeight="1">
      <c r="A530" s="27"/>
      <c r="B530" s="62" t="s">
        <v>409</v>
      </c>
      <c r="C530" s="335" t="s">
        <v>410</v>
      </c>
      <c r="D530" s="234"/>
      <c r="E530" s="235">
        <f aca="true" t="shared" si="101" ref="E530:J530">IF(SUM(E531:E535)&gt;0,SUM(E531:E535),"")</f>
        <v>524490</v>
      </c>
      <c r="F530" s="81">
        <f t="shared" si="101"/>
        <v>709507</v>
      </c>
      <c r="G530" s="81">
        <f t="shared" si="101"/>
        <v>638460</v>
      </c>
      <c r="H530" s="81">
        <f t="shared" si="101"/>
        <v>638460</v>
      </c>
      <c r="I530" s="236">
        <f t="shared" si="101"/>
      </c>
      <c r="J530" s="81">
        <f t="shared" si="101"/>
      </c>
      <c r="K530" s="251">
        <f t="shared" si="100"/>
        <v>1.217296802608248</v>
      </c>
    </row>
    <row r="531" spans="1:11" s="104" customFormat="1" ht="13.5" customHeight="1">
      <c r="A531" s="39"/>
      <c r="B531" s="32"/>
      <c r="C531" s="244" t="s">
        <v>98</v>
      </c>
      <c r="D531" s="282">
        <v>4110</v>
      </c>
      <c r="E531" s="327">
        <v>4546</v>
      </c>
      <c r="F531" s="92">
        <v>9658</v>
      </c>
      <c r="G531" s="92">
        <v>9658</v>
      </c>
      <c r="H531" s="92">
        <v>9658</v>
      </c>
      <c r="I531" s="260"/>
      <c r="J531" s="92"/>
      <c r="K531" s="243">
        <f t="shared" si="100"/>
        <v>2.124505059392873</v>
      </c>
    </row>
    <row r="532" spans="1:11" s="104" customFormat="1" ht="13.5" customHeight="1">
      <c r="A532" s="27"/>
      <c r="B532" s="32"/>
      <c r="C532" s="244" t="s">
        <v>202</v>
      </c>
      <c r="D532" s="258">
        <v>3110</v>
      </c>
      <c r="E532" s="327">
        <v>489670</v>
      </c>
      <c r="F532" s="92">
        <v>641047</v>
      </c>
      <c r="G532" s="92">
        <v>570000</v>
      </c>
      <c r="H532" s="92">
        <v>570000</v>
      </c>
      <c r="I532" s="260"/>
      <c r="J532" s="92"/>
      <c r="K532" s="243">
        <f t="shared" si="100"/>
        <v>1.1640492576633243</v>
      </c>
    </row>
    <row r="533" spans="1:11" s="104" customFormat="1" ht="13.5" customHeight="1">
      <c r="A533" s="27"/>
      <c r="B533" s="32"/>
      <c r="C533" s="244" t="s">
        <v>99</v>
      </c>
      <c r="D533" s="258">
        <v>4120</v>
      </c>
      <c r="E533" s="327">
        <v>644</v>
      </c>
      <c r="F533" s="92">
        <v>1336</v>
      </c>
      <c r="G533" s="92">
        <v>1336</v>
      </c>
      <c r="H533" s="92">
        <v>1336</v>
      </c>
      <c r="I533" s="260"/>
      <c r="J533" s="92"/>
      <c r="K533" s="243">
        <f t="shared" si="100"/>
        <v>2.0745341614906834</v>
      </c>
    </row>
    <row r="534" spans="1:11" s="104" customFormat="1" ht="13.5" customHeight="1">
      <c r="A534" s="27"/>
      <c r="B534" s="32"/>
      <c r="C534" s="244" t="s">
        <v>21</v>
      </c>
      <c r="D534" s="258">
        <v>4300</v>
      </c>
      <c r="E534" s="327">
        <v>27230</v>
      </c>
      <c r="F534" s="92">
        <v>54466</v>
      </c>
      <c r="G534" s="92">
        <v>54466</v>
      </c>
      <c r="H534" s="92">
        <v>54466</v>
      </c>
      <c r="I534" s="260"/>
      <c r="J534" s="92"/>
      <c r="K534" s="243">
        <f t="shared" si="100"/>
        <v>2.0002203452074916</v>
      </c>
    </row>
    <row r="535" spans="1:11" s="104" customFormat="1" ht="13.5" customHeight="1">
      <c r="A535" s="27"/>
      <c r="B535" s="59"/>
      <c r="C535" s="244" t="s">
        <v>471</v>
      </c>
      <c r="D535" s="258">
        <v>4210</v>
      </c>
      <c r="E535" s="327">
        <v>2400</v>
      </c>
      <c r="F535" s="92">
        <v>3000</v>
      </c>
      <c r="G535" s="92">
        <v>3000</v>
      </c>
      <c r="H535" s="92">
        <f>G535</f>
        <v>3000</v>
      </c>
      <c r="I535" s="260"/>
      <c r="J535" s="92"/>
      <c r="K535" s="243">
        <f t="shared" si="100"/>
        <v>1.25</v>
      </c>
    </row>
    <row r="536" spans="1:11" s="116" customFormat="1" ht="24">
      <c r="A536" s="27"/>
      <c r="B536" s="113" t="s">
        <v>197</v>
      </c>
      <c r="C536" s="233" t="s">
        <v>198</v>
      </c>
      <c r="D536" s="433"/>
      <c r="E536" s="434">
        <f aca="true" t="shared" si="102" ref="E536:J536">IF(SUM(E537:E538)&gt;0,SUM(E537:E538),"")</f>
        <v>209900</v>
      </c>
      <c r="F536" s="115">
        <f t="shared" si="102"/>
        <v>111000</v>
      </c>
      <c r="G536" s="115">
        <f t="shared" si="102"/>
        <v>111000</v>
      </c>
      <c r="H536" s="115">
        <f t="shared" si="102"/>
      </c>
      <c r="I536" s="435">
        <f t="shared" si="102"/>
      </c>
      <c r="J536" s="115">
        <f t="shared" si="102"/>
        <v>111000</v>
      </c>
      <c r="K536" s="251">
        <f t="shared" si="100"/>
        <v>0.5288232491662697</v>
      </c>
    </row>
    <row r="537" spans="1:11" s="104" customFormat="1" ht="13.5" customHeight="1">
      <c r="A537" s="112"/>
      <c r="B537" s="32"/>
      <c r="C537" s="244" t="s">
        <v>199</v>
      </c>
      <c r="D537" s="258">
        <v>4130</v>
      </c>
      <c r="E537" s="327">
        <v>209900</v>
      </c>
      <c r="F537" s="92">
        <v>111000</v>
      </c>
      <c r="G537" s="92">
        <v>111000</v>
      </c>
      <c r="H537" s="92"/>
      <c r="I537" s="260"/>
      <c r="J537" s="92">
        <f>G537</f>
        <v>111000</v>
      </c>
      <c r="K537" s="243">
        <f t="shared" si="100"/>
        <v>0.5288232491662697</v>
      </c>
    </row>
    <row r="538" spans="1:11" s="104" customFormat="1" ht="13.5" customHeight="1">
      <c r="A538" s="27"/>
      <c r="B538" s="32"/>
      <c r="C538" s="244"/>
      <c r="D538" s="258"/>
      <c r="E538" s="327"/>
      <c r="F538" s="92"/>
      <c r="G538" s="92"/>
      <c r="H538" s="92"/>
      <c r="I538" s="260"/>
      <c r="J538" s="92"/>
      <c r="K538" s="243">
        <f t="shared" si="100"/>
      </c>
    </row>
    <row r="539" spans="1:11" s="116" customFormat="1" ht="24">
      <c r="A539" s="27"/>
      <c r="B539" s="121" t="s">
        <v>200</v>
      </c>
      <c r="C539" s="277" t="s">
        <v>201</v>
      </c>
      <c r="D539" s="447"/>
      <c r="E539" s="448">
        <f aca="true" t="shared" si="103" ref="E539:J539">IF(SUM(E540:E544)&gt;0,SUM(E540:E544),"")</f>
        <v>4692729</v>
      </c>
      <c r="F539" s="122">
        <f t="shared" si="103"/>
        <v>3063876</v>
      </c>
      <c r="G539" s="122">
        <f t="shared" si="103"/>
        <v>3053876</v>
      </c>
      <c r="H539" s="122">
        <f t="shared" si="103"/>
        <v>657876</v>
      </c>
      <c r="I539" s="449">
        <f t="shared" si="103"/>
      </c>
      <c r="J539" s="122">
        <f t="shared" si="103"/>
        <v>2396000</v>
      </c>
      <c r="K539" s="251">
        <f t="shared" si="100"/>
        <v>0.6507676023908476</v>
      </c>
    </row>
    <row r="540" spans="1:11" s="104" customFormat="1" ht="13.5" customHeight="1">
      <c r="A540" s="112"/>
      <c r="B540" s="32"/>
      <c r="C540" s="244" t="s">
        <v>202</v>
      </c>
      <c r="D540" s="258">
        <v>3110</v>
      </c>
      <c r="E540" s="327">
        <v>4392254</v>
      </c>
      <c r="F540" s="92">
        <v>2779876</v>
      </c>
      <c r="G540" s="92">
        <v>2779876</v>
      </c>
      <c r="H540" s="92">
        <v>547876</v>
      </c>
      <c r="I540" s="260"/>
      <c r="J540" s="92">
        <v>2232000</v>
      </c>
      <c r="K540" s="243">
        <f t="shared" si="100"/>
        <v>0.6329041990740972</v>
      </c>
    </row>
    <row r="541" spans="1:11" s="104" customFormat="1" ht="13.5" customHeight="1">
      <c r="A541" s="27"/>
      <c r="B541" s="32"/>
      <c r="C541" s="244" t="s">
        <v>98</v>
      </c>
      <c r="D541" s="258">
        <v>4110</v>
      </c>
      <c r="E541" s="327">
        <v>195475</v>
      </c>
      <c r="F541" s="92">
        <v>164000</v>
      </c>
      <c r="G541" s="92">
        <v>164000</v>
      </c>
      <c r="H541" s="92"/>
      <c r="I541" s="260"/>
      <c r="J541" s="92">
        <v>164000</v>
      </c>
      <c r="K541" s="243">
        <f t="shared" si="100"/>
        <v>0.8389819670034532</v>
      </c>
    </row>
    <row r="542" spans="1:11" s="104" customFormat="1" ht="13.5" customHeight="1">
      <c r="A542" s="27"/>
      <c r="B542" s="32"/>
      <c r="C542" s="244" t="s">
        <v>21</v>
      </c>
      <c r="D542" s="258">
        <v>4300</v>
      </c>
      <c r="E542" s="327">
        <v>105000</v>
      </c>
      <c r="F542" s="92">
        <v>120000</v>
      </c>
      <c r="G542" s="92">
        <v>110000</v>
      </c>
      <c r="H542" s="92">
        <f>G542</f>
        <v>110000</v>
      </c>
      <c r="I542" s="260"/>
      <c r="J542" s="92"/>
      <c r="K542" s="243">
        <f t="shared" si="100"/>
        <v>1.0476190476190477</v>
      </c>
    </row>
    <row r="543" spans="1:11" s="104" customFormat="1" ht="13.5" customHeight="1">
      <c r="A543" s="27"/>
      <c r="B543" s="32"/>
      <c r="C543" s="244"/>
      <c r="D543" s="258"/>
      <c r="E543" s="327"/>
      <c r="F543" s="92"/>
      <c r="G543" s="92"/>
      <c r="H543" s="92"/>
      <c r="I543" s="260"/>
      <c r="J543" s="92"/>
      <c r="K543" s="243">
        <f t="shared" si="100"/>
      </c>
    </row>
    <row r="544" spans="1:11" s="104" customFormat="1" ht="13.5" customHeight="1">
      <c r="A544" s="27"/>
      <c r="B544" s="59"/>
      <c r="C544" s="244"/>
      <c r="D544" s="258"/>
      <c r="E544" s="327"/>
      <c r="F544" s="92"/>
      <c r="G544" s="92"/>
      <c r="H544" s="92"/>
      <c r="I544" s="260"/>
      <c r="J544" s="92"/>
      <c r="K544" s="243">
        <f t="shared" si="100"/>
      </c>
    </row>
    <row r="545" spans="1:11" s="106" customFormat="1" ht="18" customHeight="1">
      <c r="A545" s="27"/>
      <c r="B545" s="40" t="s">
        <v>203</v>
      </c>
      <c r="C545" s="326" t="s">
        <v>204</v>
      </c>
      <c r="D545" s="278"/>
      <c r="E545" s="249">
        <f aca="true" t="shared" si="104" ref="E545:J545">IF(SUM(E546:E547)&gt;0,SUM(E546:E547),"")</f>
        <v>6561520</v>
      </c>
      <c r="F545" s="31">
        <f t="shared" si="104"/>
        <v>5667080</v>
      </c>
      <c r="G545" s="31">
        <f t="shared" si="104"/>
        <v>5300000</v>
      </c>
      <c r="H545" s="31">
        <f t="shared" si="104"/>
        <v>5300000</v>
      </c>
      <c r="I545" s="250">
        <f t="shared" si="104"/>
      </c>
      <c r="J545" s="31">
        <f t="shared" si="104"/>
      </c>
      <c r="K545" s="251">
        <f t="shared" si="100"/>
        <v>0.8077396700764456</v>
      </c>
    </row>
    <row r="546" spans="1:11" s="104" customFormat="1" ht="13.5" customHeight="1">
      <c r="A546" s="39"/>
      <c r="B546" s="32"/>
      <c r="C546" s="244" t="s">
        <v>202</v>
      </c>
      <c r="D546" s="258">
        <v>3110</v>
      </c>
      <c r="E546" s="327">
        <v>6561520</v>
      </c>
      <c r="F546" s="92">
        <v>5667080</v>
      </c>
      <c r="G546" s="92">
        <v>5300000</v>
      </c>
      <c r="H546" s="92">
        <f>G546</f>
        <v>5300000</v>
      </c>
      <c r="I546" s="260"/>
      <c r="J546" s="92"/>
      <c r="K546" s="243">
        <f t="shared" si="100"/>
        <v>0.8077396700764456</v>
      </c>
    </row>
    <row r="547" spans="1:11" s="104" customFormat="1" ht="13.5" customHeight="1">
      <c r="A547" s="27"/>
      <c r="B547" s="59"/>
      <c r="C547" s="244"/>
      <c r="D547" s="258"/>
      <c r="E547" s="327"/>
      <c r="F547" s="92"/>
      <c r="G547" s="92"/>
      <c r="H547" s="92"/>
      <c r="I547" s="260"/>
      <c r="J547" s="92"/>
      <c r="K547" s="243">
        <f t="shared" si="100"/>
      </c>
    </row>
    <row r="548" spans="1:11" s="106" customFormat="1" ht="18" customHeight="1">
      <c r="A548" s="27"/>
      <c r="B548" s="40" t="s">
        <v>205</v>
      </c>
      <c r="C548" s="326" t="s">
        <v>206</v>
      </c>
      <c r="D548" s="278"/>
      <c r="E548" s="249">
        <f aca="true" t="shared" si="105" ref="E548:J548">IF(SUM(E549)&gt;0,SUM(E549),"")</f>
        <v>502707</v>
      </c>
      <c r="F548" s="31">
        <f t="shared" si="105"/>
        <v>679000</v>
      </c>
      <c r="G548" s="31">
        <f t="shared" si="105"/>
        <v>679000</v>
      </c>
      <c r="H548" s="31">
        <f t="shared" si="105"/>
      </c>
      <c r="I548" s="250">
        <f t="shared" si="105"/>
      </c>
      <c r="J548" s="31">
        <f t="shared" si="105"/>
        <v>679000</v>
      </c>
      <c r="K548" s="251">
        <f t="shared" si="100"/>
        <v>1.3506873785326243</v>
      </c>
    </row>
    <row r="549" spans="1:11" s="123" customFormat="1" ht="15.75" customHeight="1">
      <c r="A549" s="39"/>
      <c r="B549" s="32"/>
      <c r="C549" s="244" t="s">
        <v>202</v>
      </c>
      <c r="D549" s="268">
        <v>3110</v>
      </c>
      <c r="E549" s="280">
        <f aca="true" t="shared" si="106" ref="E549:J549">IF(SUM(E550:E552)&gt;0,SUM(E550:E552),"")</f>
        <v>502707</v>
      </c>
      <c r="F549" s="55">
        <f t="shared" si="106"/>
        <v>679000</v>
      </c>
      <c r="G549" s="55">
        <f t="shared" si="106"/>
        <v>679000</v>
      </c>
      <c r="H549" s="55">
        <f t="shared" si="106"/>
      </c>
      <c r="I549" s="281">
        <f t="shared" si="106"/>
      </c>
      <c r="J549" s="55">
        <f t="shared" si="106"/>
        <v>679000</v>
      </c>
      <c r="K549" s="266">
        <f t="shared" si="100"/>
        <v>1.3506873785326243</v>
      </c>
    </row>
    <row r="550" spans="1:11" s="104" customFormat="1" ht="13.5" customHeight="1">
      <c r="A550" s="27"/>
      <c r="B550" s="32"/>
      <c r="C550" s="383" t="s">
        <v>207</v>
      </c>
      <c r="D550" s="282"/>
      <c r="E550" s="438">
        <v>468707</v>
      </c>
      <c r="F550" s="137">
        <v>643000</v>
      </c>
      <c r="G550" s="137">
        <v>643000</v>
      </c>
      <c r="H550" s="137"/>
      <c r="I550" s="270"/>
      <c r="J550" s="137">
        <f>G550</f>
        <v>643000</v>
      </c>
      <c r="K550" s="243">
        <f t="shared" si="100"/>
        <v>1.3718591785486456</v>
      </c>
    </row>
    <row r="551" spans="1:11" s="104" customFormat="1" ht="13.5" customHeight="1">
      <c r="A551" s="27"/>
      <c r="B551" s="32"/>
      <c r="C551" s="380" t="s">
        <v>411</v>
      </c>
      <c r="D551" s="282"/>
      <c r="E551" s="450">
        <v>34000</v>
      </c>
      <c r="F551" s="322">
        <v>36000</v>
      </c>
      <c r="G551" s="322">
        <v>36000</v>
      </c>
      <c r="H551" s="322"/>
      <c r="I551" s="316"/>
      <c r="J551" s="137">
        <f>G551</f>
        <v>36000</v>
      </c>
      <c r="K551" s="243">
        <f t="shared" si="100"/>
        <v>1.0588235294117647</v>
      </c>
    </row>
    <row r="552" spans="1:11" s="104" customFormat="1" ht="13.5" customHeight="1">
      <c r="A552" s="27"/>
      <c r="B552" s="59"/>
      <c r="C552" s="440"/>
      <c r="D552" s="272"/>
      <c r="E552" s="441"/>
      <c r="F552" s="119"/>
      <c r="G552" s="119"/>
      <c r="H552" s="119"/>
      <c r="I552" s="317"/>
      <c r="J552" s="92">
        <f>G552</f>
        <v>0</v>
      </c>
      <c r="K552" s="243">
        <f t="shared" si="100"/>
      </c>
    </row>
    <row r="553" spans="1:11" s="106" customFormat="1" ht="18" customHeight="1">
      <c r="A553" s="27"/>
      <c r="B553" s="62" t="s">
        <v>208</v>
      </c>
      <c r="C553" s="335" t="s">
        <v>209</v>
      </c>
      <c r="D553" s="234"/>
      <c r="E553" s="235">
        <f aca="true" t="shared" si="107" ref="E553:J553">IF(SUM(E554:E568)&gt;0,SUM(E554:E568),"")</f>
        <v>2328482</v>
      </c>
      <c r="F553" s="81">
        <f t="shared" si="107"/>
        <v>2428855</v>
      </c>
      <c r="G553" s="81">
        <f t="shared" si="107"/>
        <v>2430700</v>
      </c>
      <c r="H553" s="81">
        <f t="shared" si="107"/>
        <v>1752700</v>
      </c>
      <c r="I553" s="236">
        <f t="shared" si="107"/>
      </c>
      <c r="J553" s="81">
        <f t="shared" si="107"/>
        <v>678000</v>
      </c>
      <c r="K553" s="251">
        <f t="shared" si="100"/>
        <v>1.0438989865500357</v>
      </c>
    </row>
    <row r="554" spans="1:11" s="104" customFormat="1" ht="12.75">
      <c r="A554" s="39"/>
      <c r="B554" s="32"/>
      <c r="C554" s="244" t="s">
        <v>210</v>
      </c>
      <c r="D554" s="258">
        <v>3020</v>
      </c>
      <c r="E554" s="327">
        <v>4380</v>
      </c>
      <c r="F554" s="92">
        <v>4000</v>
      </c>
      <c r="G554" s="92">
        <v>4000</v>
      </c>
      <c r="H554" s="92">
        <v>4000</v>
      </c>
      <c r="I554" s="260"/>
      <c r="J554" s="92"/>
      <c r="K554" s="243">
        <f t="shared" si="100"/>
        <v>0.91324200913242</v>
      </c>
    </row>
    <row r="555" spans="1:11" s="104" customFormat="1" ht="12.75">
      <c r="A555" s="27"/>
      <c r="B555" s="32"/>
      <c r="C555" s="244" t="s">
        <v>211</v>
      </c>
      <c r="D555" s="258">
        <v>3030</v>
      </c>
      <c r="E555" s="327"/>
      <c r="F555" s="92"/>
      <c r="G555" s="92"/>
      <c r="H555" s="92"/>
      <c r="I555" s="260"/>
      <c r="J555" s="92"/>
      <c r="K555" s="243">
        <f t="shared" si="100"/>
      </c>
    </row>
    <row r="556" spans="1:11" s="104" customFormat="1" ht="12.75">
      <c r="A556" s="27"/>
      <c r="B556" s="32"/>
      <c r="C556" s="244" t="s">
        <v>103</v>
      </c>
      <c r="D556" s="258">
        <v>4010</v>
      </c>
      <c r="E556" s="327">
        <v>1581360</v>
      </c>
      <c r="F556" s="92">
        <v>1625045</v>
      </c>
      <c r="G556" s="92">
        <v>1626890</v>
      </c>
      <c r="H556" s="92">
        <v>1105480</v>
      </c>
      <c r="I556" s="260"/>
      <c r="J556" s="92">
        <v>521410</v>
      </c>
      <c r="K556" s="243">
        <f t="shared" si="100"/>
        <v>1.0287916729903375</v>
      </c>
    </row>
    <row r="557" spans="1:11" s="104" customFormat="1" ht="12.75">
      <c r="A557" s="27"/>
      <c r="B557" s="32"/>
      <c r="C557" s="244" t="s">
        <v>176</v>
      </c>
      <c r="D557" s="258">
        <v>4040</v>
      </c>
      <c r="E557" s="327">
        <v>128055</v>
      </c>
      <c r="F557" s="92">
        <v>134120</v>
      </c>
      <c r="G557" s="92">
        <v>134120</v>
      </c>
      <c r="H557" s="92">
        <v>92920</v>
      </c>
      <c r="I557" s="260"/>
      <c r="J557" s="92">
        <v>41200</v>
      </c>
      <c r="K557" s="243">
        <f t="shared" si="100"/>
        <v>1.047362461442349</v>
      </c>
    </row>
    <row r="558" spans="1:11" s="104" customFormat="1" ht="12.75">
      <c r="A558" s="27"/>
      <c r="B558" s="32"/>
      <c r="C558" s="244" t="s">
        <v>98</v>
      </c>
      <c r="D558" s="258">
        <v>4110</v>
      </c>
      <c r="E558" s="327">
        <v>295857</v>
      </c>
      <c r="F558" s="92">
        <v>308900</v>
      </c>
      <c r="G558" s="92">
        <v>308900</v>
      </c>
      <c r="H558" s="92">
        <v>223090</v>
      </c>
      <c r="I558" s="260"/>
      <c r="J558" s="92">
        <v>85810</v>
      </c>
      <c r="K558" s="243">
        <f t="shared" si="100"/>
        <v>1.0440854872455274</v>
      </c>
    </row>
    <row r="559" spans="1:11" s="104" customFormat="1" ht="12.75">
      <c r="A559" s="27"/>
      <c r="B559" s="32"/>
      <c r="C559" s="244" t="s">
        <v>99</v>
      </c>
      <c r="D559" s="258">
        <v>4120</v>
      </c>
      <c r="E559" s="327">
        <v>40805</v>
      </c>
      <c r="F559" s="92">
        <v>42680</v>
      </c>
      <c r="G559" s="92">
        <v>42680</v>
      </c>
      <c r="H559" s="92">
        <v>35690</v>
      </c>
      <c r="I559" s="260"/>
      <c r="J559" s="92">
        <v>6990</v>
      </c>
      <c r="K559" s="243">
        <f t="shared" si="100"/>
        <v>1.0459502511947065</v>
      </c>
    </row>
    <row r="560" spans="1:11" s="104" customFormat="1" ht="12.75">
      <c r="A560" s="27"/>
      <c r="B560" s="32"/>
      <c r="C560" s="244" t="s">
        <v>212</v>
      </c>
      <c r="D560" s="258">
        <v>4210</v>
      </c>
      <c r="E560" s="327">
        <v>57362</v>
      </c>
      <c r="F560" s="92">
        <v>50600</v>
      </c>
      <c r="G560" s="92">
        <v>50600</v>
      </c>
      <c r="H560" s="92">
        <v>47010</v>
      </c>
      <c r="I560" s="260"/>
      <c r="J560" s="92">
        <v>3590</v>
      </c>
      <c r="K560" s="243">
        <f t="shared" si="100"/>
        <v>0.8821170809943866</v>
      </c>
    </row>
    <row r="561" spans="1:11" s="104" customFormat="1" ht="12.75">
      <c r="A561" s="27"/>
      <c r="B561" s="32"/>
      <c r="C561" s="244" t="s">
        <v>113</v>
      </c>
      <c r="D561" s="258">
        <v>4260</v>
      </c>
      <c r="E561" s="327">
        <v>5295</v>
      </c>
      <c r="F561" s="92">
        <v>5100</v>
      </c>
      <c r="G561" s="92">
        <v>5100</v>
      </c>
      <c r="H561" s="92">
        <v>5100</v>
      </c>
      <c r="I561" s="260"/>
      <c r="J561" s="92"/>
      <c r="K561" s="243">
        <f t="shared" si="100"/>
        <v>0.9631728045325779</v>
      </c>
    </row>
    <row r="562" spans="1:11" s="104" customFormat="1" ht="12.75">
      <c r="A562" s="27"/>
      <c r="B562" s="32"/>
      <c r="C562" s="446" t="s">
        <v>117</v>
      </c>
      <c r="D562" s="272">
        <v>4270</v>
      </c>
      <c r="E562" s="327">
        <v>3000</v>
      </c>
      <c r="F562" s="92">
        <v>3090</v>
      </c>
      <c r="G562" s="92">
        <v>3090</v>
      </c>
      <c r="H562" s="195">
        <v>3090</v>
      </c>
      <c r="I562" s="330"/>
      <c r="J562" s="195"/>
      <c r="K562" s="243">
        <f t="shared" si="100"/>
        <v>1.03</v>
      </c>
    </row>
    <row r="563" spans="1:11" s="104" customFormat="1" ht="12.75">
      <c r="A563" s="27"/>
      <c r="B563" s="125"/>
      <c r="C563" s="244" t="s">
        <v>21</v>
      </c>
      <c r="D563" s="258">
        <v>4300</v>
      </c>
      <c r="E563" s="327">
        <v>151585</v>
      </c>
      <c r="F563" s="92">
        <v>163600</v>
      </c>
      <c r="G563" s="92">
        <v>163600</v>
      </c>
      <c r="H563" s="92">
        <v>154600</v>
      </c>
      <c r="I563" s="260"/>
      <c r="J563" s="92">
        <v>9000</v>
      </c>
      <c r="K563" s="243">
        <f t="shared" si="100"/>
        <v>1.0792624600059373</v>
      </c>
    </row>
    <row r="564" spans="1:11" s="104" customFormat="1" ht="12.75">
      <c r="A564" s="27"/>
      <c r="B564" s="125"/>
      <c r="C564" s="244" t="s">
        <v>106</v>
      </c>
      <c r="D564" s="258">
        <v>4410</v>
      </c>
      <c r="E564" s="327">
        <v>3000</v>
      </c>
      <c r="F564" s="92">
        <v>4500</v>
      </c>
      <c r="G564" s="92">
        <v>4500</v>
      </c>
      <c r="H564" s="92">
        <v>4500</v>
      </c>
      <c r="I564" s="260"/>
      <c r="J564" s="92"/>
      <c r="K564" s="243">
        <f t="shared" si="100"/>
        <v>1.5</v>
      </c>
    </row>
    <row r="565" spans="1:11" s="104" customFormat="1" ht="12.75">
      <c r="A565" s="27"/>
      <c r="B565" s="32"/>
      <c r="C565" s="244" t="s">
        <v>114</v>
      </c>
      <c r="D565" s="258">
        <v>4430</v>
      </c>
      <c r="E565" s="327">
        <v>1383</v>
      </c>
      <c r="F565" s="92">
        <v>2400</v>
      </c>
      <c r="G565" s="92">
        <v>2400</v>
      </c>
      <c r="H565" s="92">
        <v>2400</v>
      </c>
      <c r="I565" s="260"/>
      <c r="J565" s="92"/>
      <c r="K565" s="243">
        <f t="shared" si="100"/>
        <v>1.735357917570499</v>
      </c>
    </row>
    <row r="566" spans="1:11" s="104" customFormat="1" ht="12.75">
      <c r="A566" s="27"/>
      <c r="B566" s="32"/>
      <c r="C566" s="244" t="s">
        <v>107</v>
      </c>
      <c r="D566" s="258">
        <v>4440</v>
      </c>
      <c r="E566" s="327">
        <v>56400</v>
      </c>
      <c r="F566" s="92">
        <v>60820</v>
      </c>
      <c r="G566" s="92">
        <v>60820</v>
      </c>
      <c r="H566" s="92">
        <v>50820</v>
      </c>
      <c r="I566" s="260"/>
      <c r="J566" s="92">
        <v>10000</v>
      </c>
      <c r="K566" s="243">
        <f t="shared" si="100"/>
        <v>1.0783687943262412</v>
      </c>
    </row>
    <row r="567" spans="1:11" s="104" customFormat="1" ht="12.75">
      <c r="A567" s="27"/>
      <c r="B567" s="32"/>
      <c r="C567" s="244"/>
      <c r="D567" s="258"/>
      <c r="E567" s="327"/>
      <c r="F567" s="92"/>
      <c r="G567" s="92"/>
      <c r="H567" s="92"/>
      <c r="I567" s="260"/>
      <c r="J567" s="92"/>
      <c r="K567" s="243">
        <f t="shared" si="100"/>
      </c>
    </row>
    <row r="568" spans="1:11" s="126" customFormat="1" ht="12.75">
      <c r="A568" s="27"/>
      <c r="B568" s="96"/>
      <c r="C568" s="274" t="s">
        <v>213</v>
      </c>
      <c r="D568" s="339">
        <v>6060</v>
      </c>
      <c r="E568" s="327"/>
      <c r="F568" s="92">
        <v>24000</v>
      </c>
      <c r="G568" s="92">
        <v>24000</v>
      </c>
      <c r="H568" s="92">
        <v>24000</v>
      </c>
      <c r="I568" s="260"/>
      <c r="J568" s="45"/>
      <c r="K568" s="243">
        <f t="shared" si="100"/>
      </c>
    </row>
    <row r="569" spans="1:11" s="116" customFormat="1" ht="29.25" customHeight="1">
      <c r="A569" s="95"/>
      <c r="B569" s="121" t="s">
        <v>214</v>
      </c>
      <c r="C569" s="277" t="s">
        <v>215</v>
      </c>
      <c r="D569" s="447"/>
      <c r="E569" s="448">
        <f aca="true" t="shared" si="108" ref="E569:J569">IF(SUM(E570:E571)&gt;0,SUM(E570:E571),"")</f>
        <v>3500</v>
      </c>
      <c r="F569" s="122">
        <f t="shared" si="108"/>
      </c>
      <c r="G569" s="122">
        <f t="shared" si="108"/>
      </c>
      <c r="H569" s="122">
        <f t="shared" si="108"/>
      </c>
      <c r="I569" s="449">
        <f t="shared" si="108"/>
      </c>
      <c r="J569" s="122">
        <f t="shared" si="108"/>
      </c>
      <c r="K569" s="251">
        <f t="shared" si="100"/>
      </c>
    </row>
    <row r="570" spans="1:11" s="126" customFormat="1" ht="12.75">
      <c r="A570" s="112"/>
      <c r="B570" s="96"/>
      <c r="C570" s="72" t="s">
        <v>21</v>
      </c>
      <c r="D570" s="339">
        <v>4300</v>
      </c>
      <c r="E570" s="327">
        <v>3500</v>
      </c>
      <c r="F570" s="92">
        <v>0</v>
      </c>
      <c r="G570" s="92">
        <v>0</v>
      </c>
      <c r="H570" s="92">
        <f>G570</f>
        <v>0</v>
      </c>
      <c r="I570" s="260"/>
      <c r="J570" s="45"/>
      <c r="K570" s="243">
        <f t="shared" si="100"/>
        <v>0</v>
      </c>
    </row>
    <row r="571" spans="1:11" s="126" customFormat="1" ht="12.75">
      <c r="A571" s="95"/>
      <c r="B571" s="127"/>
      <c r="C571" s="72"/>
      <c r="D571" s="339"/>
      <c r="E571" s="327"/>
      <c r="F571" s="92"/>
      <c r="G571" s="92"/>
      <c r="H571" s="92">
        <f>G571</f>
        <v>0</v>
      </c>
      <c r="I571" s="260"/>
      <c r="J571" s="45"/>
      <c r="K571" s="243">
        <f t="shared" si="100"/>
      </c>
    </row>
    <row r="572" spans="1:11" s="106" customFormat="1" ht="31.5" customHeight="1">
      <c r="A572" s="95"/>
      <c r="B572" s="62" t="s">
        <v>412</v>
      </c>
      <c r="C572" s="335" t="s">
        <v>413</v>
      </c>
      <c r="D572" s="234"/>
      <c r="E572" s="235">
        <f aca="true" t="shared" si="109" ref="E572:J572">IF(SUM(E573:E584)&gt;0,SUM(E573:E584),"")</f>
        <v>218627</v>
      </c>
      <c r="F572" s="81">
        <f t="shared" si="109"/>
        <v>236812</v>
      </c>
      <c r="G572" s="81">
        <f t="shared" si="109"/>
        <v>227111</v>
      </c>
      <c r="H572" s="81">
        <f t="shared" si="109"/>
        <v>227111</v>
      </c>
      <c r="I572" s="236">
        <f t="shared" si="109"/>
      </c>
      <c r="J572" s="81">
        <f t="shared" si="109"/>
      </c>
      <c r="K572" s="251">
        <f t="shared" si="100"/>
        <v>1.0388058199581935</v>
      </c>
    </row>
    <row r="573" spans="1:11" s="142" customFormat="1" ht="12.75">
      <c r="A573" s="27"/>
      <c r="B573" s="32"/>
      <c r="C573" s="244" t="s">
        <v>414</v>
      </c>
      <c r="D573" s="258">
        <v>3020</v>
      </c>
      <c r="E573" s="450">
        <v>56</v>
      </c>
      <c r="F573" s="322">
        <v>600</v>
      </c>
      <c r="G573" s="322">
        <v>56</v>
      </c>
      <c r="H573" s="322">
        <v>56</v>
      </c>
      <c r="I573" s="260"/>
      <c r="J573" s="92"/>
      <c r="K573" s="243">
        <f t="shared" si="100"/>
        <v>1</v>
      </c>
    </row>
    <row r="574" spans="1:11" s="104" customFormat="1" ht="12.75">
      <c r="A574" s="27"/>
      <c r="B574" s="32"/>
      <c r="C574" s="244" t="s">
        <v>103</v>
      </c>
      <c r="D574" s="258">
        <v>4010</v>
      </c>
      <c r="E574" s="450">
        <v>148140</v>
      </c>
      <c r="F574" s="322">
        <v>149917</v>
      </c>
      <c r="G574" s="322">
        <v>149917</v>
      </c>
      <c r="H574" s="322">
        <v>149917</v>
      </c>
      <c r="I574" s="260"/>
      <c r="J574" s="92"/>
      <c r="K574" s="243">
        <f t="shared" si="100"/>
        <v>1.011995409747536</v>
      </c>
    </row>
    <row r="575" spans="1:11" s="104" customFormat="1" ht="12.75">
      <c r="A575" s="27"/>
      <c r="B575" s="32"/>
      <c r="C575" s="244" t="s">
        <v>176</v>
      </c>
      <c r="D575" s="258">
        <v>4040</v>
      </c>
      <c r="E575" s="450">
        <v>10729</v>
      </c>
      <c r="F575" s="322">
        <v>12480</v>
      </c>
      <c r="G575" s="322">
        <v>12480</v>
      </c>
      <c r="H575" s="322">
        <v>12480</v>
      </c>
      <c r="I575" s="260"/>
      <c r="J575" s="92"/>
      <c r="K575" s="243">
        <f t="shared" si="100"/>
        <v>1.1632025351850126</v>
      </c>
    </row>
    <row r="576" spans="1:11" s="104" customFormat="1" ht="12.75">
      <c r="A576" s="27"/>
      <c r="B576" s="32"/>
      <c r="C576" s="244" t="s">
        <v>98</v>
      </c>
      <c r="D576" s="258">
        <v>4110</v>
      </c>
      <c r="E576" s="450">
        <v>27234</v>
      </c>
      <c r="F576" s="322">
        <v>29322</v>
      </c>
      <c r="G576" s="322">
        <v>29322</v>
      </c>
      <c r="H576" s="322">
        <v>29322</v>
      </c>
      <c r="I576" s="260"/>
      <c r="J576" s="92"/>
      <c r="K576" s="243">
        <f t="shared" si="100"/>
        <v>1.076668869795109</v>
      </c>
    </row>
    <row r="577" spans="1:11" s="104" customFormat="1" ht="12.75">
      <c r="A577" s="27"/>
      <c r="B577" s="32"/>
      <c r="C577" s="244" t="s">
        <v>99</v>
      </c>
      <c r="D577" s="258">
        <v>4120</v>
      </c>
      <c r="E577" s="450">
        <v>3680</v>
      </c>
      <c r="F577" s="322">
        <v>3949</v>
      </c>
      <c r="G577" s="322">
        <v>3949</v>
      </c>
      <c r="H577" s="322">
        <v>3949</v>
      </c>
      <c r="I577" s="260"/>
      <c r="J577" s="92"/>
      <c r="K577" s="243">
        <f t="shared" si="100"/>
        <v>1.0730978260869566</v>
      </c>
    </row>
    <row r="578" spans="1:11" s="104" customFormat="1" ht="12.75">
      <c r="A578" s="27"/>
      <c r="B578" s="32"/>
      <c r="C578" s="244" t="s">
        <v>105</v>
      </c>
      <c r="D578" s="258">
        <v>4210</v>
      </c>
      <c r="E578" s="450">
        <v>3400</v>
      </c>
      <c r="F578" s="322">
        <v>6800</v>
      </c>
      <c r="G578" s="322">
        <v>3470</v>
      </c>
      <c r="H578" s="322">
        <v>3470</v>
      </c>
      <c r="I578" s="260"/>
      <c r="J578" s="92"/>
      <c r="K578" s="243">
        <f t="shared" si="100"/>
        <v>1.0205882352941176</v>
      </c>
    </row>
    <row r="579" spans="1:11" s="104" customFormat="1" ht="12.75">
      <c r="A579" s="27"/>
      <c r="B579" s="32"/>
      <c r="C579" s="244" t="s">
        <v>113</v>
      </c>
      <c r="D579" s="258">
        <v>4260</v>
      </c>
      <c r="E579" s="450">
        <v>4914</v>
      </c>
      <c r="F579" s="322">
        <v>11100</v>
      </c>
      <c r="G579" s="322">
        <v>8883</v>
      </c>
      <c r="H579" s="322">
        <v>8883</v>
      </c>
      <c r="I579" s="260"/>
      <c r="J579" s="92"/>
      <c r="K579" s="243">
        <f t="shared" si="100"/>
        <v>1.8076923076923077</v>
      </c>
    </row>
    <row r="580" spans="1:11" s="104" customFormat="1" ht="12.75">
      <c r="A580" s="27"/>
      <c r="B580" s="32"/>
      <c r="C580" s="244" t="s">
        <v>117</v>
      </c>
      <c r="D580" s="258">
        <v>4270</v>
      </c>
      <c r="E580" s="450">
        <v>500</v>
      </c>
      <c r="F580" s="322">
        <v>1500</v>
      </c>
      <c r="G580" s="322">
        <v>510</v>
      </c>
      <c r="H580" s="322">
        <v>510</v>
      </c>
      <c r="I580" s="260"/>
      <c r="J580" s="92"/>
      <c r="K580" s="243">
        <f t="shared" si="100"/>
        <v>1.02</v>
      </c>
    </row>
    <row r="581" spans="1:11" s="104" customFormat="1" ht="12.75">
      <c r="A581" s="27"/>
      <c r="B581" s="32"/>
      <c r="C581" s="244" t="s">
        <v>21</v>
      </c>
      <c r="D581" s="258">
        <v>4300</v>
      </c>
      <c r="E581" s="450">
        <v>9763</v>
      </c>
      <c r="F581" s="322">
        <v>9400</v>
      </c>
      <c r="G581" s="322">
        <v>9180</v>
      </c>
      <c r="H581" s="322">
        <v>9180</v>
      </c>
      <c r="I581" s="260"/>
      <c r="J581" s="92"/>
      <c r="K581" s="243">
        <f t="shared" si="100"/>
        <v>0.9402847485404077</v>
      </c>
    </row>
    <row r="582" spans="1:11" s="104" customFormat="1" ht="12.75">
      <c r="A582" s="27"/>
      <c r="B582" s="32"/>
      <c r="C582" s="244" t="s">
        <v>106</v>
      </c>
      <c r="D582" s="258">
        <v>4410</v>
      </c>
      <c r="E582" s="450">
        <v>500</v>
      </c>
      <c r="F582" s="322">
        <v>1000</v>
      </c>
      <c r="G582" s="322">
        <v>500</v>
      </c>
      <c r="H582" s="322">
        <v>500</v>
      </c>
      <c r="I582" s="260"/>
      <c r="J582" s="92"/>
      <c r="K582" s="243">
        <f t="shared" si="100"/>
        <v>1</v>
      </c>
    </row>
    <row r="583" spans="1:11" s="104" customFormat="1" ht="12.75">
      <c r="A583" s="27"/>
      <c r="B583" s="32"/>
      <c r="C583" s="244" t="s">
        <v>114</v>
      </c>
      <c r="D583" s="258">
        <v>4430</v>
      </c>
      <c r="E583" s="450">
        <v>811</v>
      </c>
      <c r="F583" s="322">
        <v>2000</v>
      </c>
      <c r="G583" s="322">
        <v>100</v>
      </c>
      <c r="H583" s="322">
        <v>100</v>
      </c>
      <c r="I583" s="260"/>
      <c r="J583" s="92"/>
      <c r="K583" s="243">
        <f aca="true" t="shared" si="110" ref="K583:K649">IF(AND(G583&lt;&gt;"",E583&lt;&gt;""),G583/E583,"")</f>
        <v>0.12330456226880394</v>
      </c>
    </row>
    <row r="584" spans="1:11" s="104" customFormat="1" ht="13.5" customHeight="1">
      <c r="A584" s="27"/>
      <c r="B584" s="59"/>
      <c r="C584" s="244" t="s">
        <v>107</v>
      </c>
      <c r="D584" s="258">
        <v>4440</v>
      </c>
      <c r="E584" s="441">
        <v>8900</v>
      </c>
      <c r="F584" s="119">
        <v>8744</v>
      </c>
      <c r="G584" s="119">
        <v>8744</v>
      </c>
      <c r="H584" s="119">
        <v>8744</v>
      </c>
      <c r="I584" s="260"/>
      <c r="J584" s="92"/>
      <c r="K584" s="243">
        <f t="shared" si="110"/>
        <v>0.9824719101123596</v>
      </c>
    </row>
    <row r="585" spans="1:11" s="104" customFormat="1" ht="30.75" customHeight="1">
      <c r="A585" s="27"/>
      <c r="B585" s="100" t="s">
        <v>216</v>
      </c>
      <c r="C585" s="233" t="s">
        <v>217</v>
      </c>
      <c r="D585" s="366"/>
      <c r="E585" s="235">
        <f aca="true" t="shared" si="111" ref="E585:J585">IF(SUM(E586:E593)&gt;0,SUM(E586:E593),"")</f>
        <v>88500</v>
      </c>
      <c r="F585" s="81">
        <f t="shared" si="111"/>
        <v>93300</v>
      </c>
      <c r="G585" s="81">
        <f t="shared" si="111"/>
        <v>103000</v>
      </c>
      <c r="H585" s="81">
        <f t="shared" si="111"/>
      </c>
      <c r="I585" s="236">
        <f t="shared" si="111"/>
      </c>
      <c r="J585" s="81">
        <f t="shared" si="111"/>
        <v>103000</v>
      </c>
      <c r="K585" s="237">
        <f t="shared" si="110"/>
        <v>1.1638418079096045</v>
      </c>
    </row>
    <row r="586" spans="1:11" s="104" customFormat="1" ht="15.75" customHeight="1">
      <c r="A586" s="27"/>
      <c r="B586" s="128"/>
      <c r="C586" s="244" t="s">
        <v>414</v>
      </c>
      <c r="D586" s="451">
        <v>3020</v>
      </c>
      <c r="E586" s="324">
        <v>340</v>
      </c>
      <c r="F586" s="129">
        <v>480</v>
      </c>
      <c r="G586" s="129">
        <v>480</v>
      </c>
      <c r="H586" s="129"/>
      <c r="I586" s="325"/>
      <c r="J586" s="92">
        <f>G586</f>
        <v>480</v>
      </c>
      <c r="K586" s="243">
        <f t="shared" si="110"/>
        <v>1.411764705882353</v>
      </c>
    </row>
    <row r="587" spans="1:11" s="104" customFormat="1" ht="13.5" customHeight="1">
      <c r="A587" s="27"/>
      <c r="B587" s="32"/>
      <c r="C587" s="244" t="s">
        <v>218</v>
      </c>
      <c r="D587" s="258">
        <v>4010</v>
      </c>
      <c r="E587" s="327">
        <v>64000</v>
      </c>
      <c r="F587" s="92">
        <v>66880</v>
      </c>
      <c r="G587" s="92">
        <v>73000</v>
      </c>
      <c r="H587" s="92"/>
      <c r="I587" s="260"/>
      <c r="J587" s="92">
        <v>73000</v>
      </c>
      <c r="K587" s="243">
        <f t="shared" si="110"/>
        <v>1.140625</v>
      </c>
    </row>
    <row r="588" spans="1:11" s="104" customFormat="1" ht="13.5" customHeight="1">
      <c r="A588" s="27"/>
      <c r="B588" s="32"/>
      <c r="C588" s="244" t="s">
        <v>176</v>
      </c>
      <c r="D588" s="258">
        <v>4040</v>
      </c>
      <c r="E588" s="327">
        <v>3926</v>
      </c>
      <c r="F588" s="92">
        <v>4100</v>
      </c>
      <c r="G588" s="92">
        <v>4100</v>
      </c>
      <c r="H588" s="92"/>
      <c r="I588" s="260"/>
      <c r="J588" s="92">
        <f>G588</f>
        <v>4100</v>
      </c>
      <c r="K588" s="243">
        <f t="shared" si="110"/>
        <v>1.044319918492104</v>
      </c>
    </row>
    <row r="589" spans="1:11" s="104" customFormat="1" ht="13.5" customHeight="1">
      <c r="A589" s="27"/>
      <c r="B589" s="32"/>
      <c r="C589" s="244" t="s">
        <v>219</v>
      </c>
      <c r="D589" s="258">
        <v>4110</v>
      </c>
      <c r="E589" s="327">
        <v>11460</v>
      </c>
      <c r="F589" s="92">
        <v>12584</v>
      </c>
      <c r="G589" s="92">
        <v>16164</v>
      </c>
      <c r="H589" s="92"/>
      <c r="I589" s="260"/>
      <c r="J589" s="92">
        <f aca="true" t="shared" si="112" ref="J589:J595">G589</f>
        <v>16164</v>
      </c>
      <c r="K589" s="243">
        <f t="shared" si="110"/>
        <v>1.4104712041884817</v>
      </c>
    </row>
    <row r="590" spans="1:11" s="104" customFormat="1" ht="13.5" customHeight="1">
      <c r="A590" s="27"/>
      <c r="B590" s="32"/>
      <c r="C590" s="244" t="s">
        <v>220</v>
      </c>
      <c r="D590" s="258">
        <v>4120</v>
      </c>
      <c r="E590" s="327">
        <v>1584</v>
      </c>
      <c r="F590" s="92">
        <v>1739</v>
      </c>
      <c r="G590" s="92">
        <v>1739</v>
      </c>
      <c r="H590" s="92"/>
      <c r="I590" s="260"/>
      <c r="J590" s="92">
        <f t="shared" si="112"/>
        <v>1739</v>
      </c>
      <c r="K590" s="243">
        <f t="shared" si="110"/>
        <v>1.0978535353535352</v>
      </c>
    </row>
    <row r="591" spans="1:11" s="104" customFormat="1" ht="12.75">
      <c r="A591" s="27"/>
      <c r="B591" s="32"/>
      <c r="C591" s="244" t="s">
        <v>87</v>
      </c>
      <c r="D591" s="258">
        <v>4210</v>
      </c>
      <c r="E591" s="327">
        <v>3154</v>
      </c>
      <c r="F591" s="92">
        <v>3300</v>
      </c>
      <c r="G591" s="92">
        <v>3300</v>
      </c>
      <c r="H591" s="92"/>
      <c r="I591" s="260"/>
      <c r="J591" s="92">
        <f t="shared" si="112"/>
        <v>3300</v>
      </c>
      <c r="K591" s="243">
        <f t="shared" si="110"/>
        <v>1.046290424857324</v>
      </c>
    </row>
    <row r="592" spans="1:11" s="104" customFormat="1" ht="12.75">
      <c r="A592" s="27"/>
      <c r="B592" s="32"/>
      <c r="C592" s="244" t="s">
        <v>21</v>
      </c>
      <c r="D592" s="258">
        <v>4300</v>
      </c>
      <c r="E592" s="327">
        <v>600</v>
      </c>
      <c r="F592" s="92">
        <v>627</v>
      </c>
      <c r="G592" s="92">
        <v>627</v>
      </c>
      <c r="H592" s="92"/>
      <c r="I592" s="260"/>
      <c r="J592" s="92">
        <f t="shared" si="112"/>
        <v>627</v>
      </c>
      <c r="K592" s="243">
        <f t="shared" si="110"/>
        <v>1.045</v>
      </c>
    </row>
    <row r="593" spans="1:11" s="104" customFormat="1" ht="12.75">
      <c r="A593" s="27"/>
      <c r="B593" s="32"/>
      <c r="C593" s="244" t="s">
        <v>221</v>
      </c>
      <c r="D593" s="258">
        <v>4440</v>
      </c>
      <c r="E593" s="327">
        <v>3436</v>
      </c>
      <c r="F593" s="92">
        <v>3590</v>
      </c>
      <c r="G593" s="92">
        <v>3590</v>
      </c>
      <c r="H593" s="92"/>
      <c r="I593" s="260"/>
      <c r="J593" s="92">
        <f t="shared" si="112"/>
        <v>3590</v>
      </c>
      <c r="K593" s="243">
        <f t="shared" si="110"/>
        <v>1.0448195576251456</v>
      </c>
    </row>
    <row r="594" spans="1:11" s="104" customFormat="1" ht="30.75" customHeight="1">
      <c r="A594" s="27"/>
      <c r="B594" s="198" t="s">
        <v>415</v>
      </c>
      <c r="C594" s="452" t="s">
        <v>416</v>
      </c>
      <c r="D594" s="248"/>
      <c r="E594" s="235">
        <f aca="true" t="shared" si="113" ref="E594:J594">IF(SUM(E595:E595)&gt;0,SUM(E595:E595),"")</f>
        <v>38640</v>
      </c>
      <c r="F594" s="81">
        <f t="shared" si="113"/>
        <v>40000</v>
      </c>
      <c r="G594" s="81">
        <f t="shared" si="113"/>
        <v>40000</v>
      </c>
      <c r="H594" s="81">
        <f t="shared" si="113"/>
      </c>
      <c r="I594" s="236">
        <f t="shared" si="113"/>
      </c>
      <c r="J594" s="81">
        <f t="shared" si="113"/>
        <v>40000</v>
      </c>
      <c r="K594" s="251">
        <f t="shared" si="110"/>
        <v>1.0351966873706004</v>
      </c>
    </row>
    <row r="595" spans="1:11" s="104" customFormat="1" ht="15.75" customHeight="1">
      <c r="A595" s="27"/>
      <c r="B595" s="32"/>
      <c r="C595" s="244" t="s">
        <v>202</v>
      </c>
      <c r="D595" s="258">
        <v>3110</v>
      </c>
      <c r="E595" s="450">
        <v>38640</v>
      </c>
      <c r="F595" s="322">
        <v>40000</v>
      </c>
      <c r="G595" s="322">
        <v>40000</v>
      </c>
      <c r="H595" s="92"/>
      <c r="I595" s="260"/>
      <c r="J595" s="92">
        <f t="shared" si="112"/>
        <v>40000</v>
      </c>
      <c r="K595" s="243">
        <f t="shared" si="110"/>
        <v>1.0351966873706004</v>
      </c>
    </row>
    <row r="596" spans="1:11" s="106" customFormat="1" ht="18" customHeight="1">
      <c r="A596" s="27"/>
      <c r="B596" s="40" t="s">
        <v>222</v>
      </c>
      <c r="C596" s="326" t="s">
        <v>90</v>
      </c>
      <c r="D596" s="278"/>
      <c r="E596" s="249">
        <f aca="true" t="shared" si="114" ref="E596:J596">IF(SUM(E597:E605)&gt;0,SUM(E597:E605),"")</f>
        <v>367880</v>
      </c>
      <c r="F596" s="31">
        <f t="shared" si="114"/>
        <v>399102</v>
      </c>
      <c r="G596" s="31">
        <f t="shared" si="114"/>
        <v>197542</v>
      </c>
      <c r="H596" s="31">
        <f t="shared" si="114"/>
        <v>94542</v>
      </c>
      <c r="I596" s="250">
        <f t="shared" si="114"/>
        <v>103000</v>
      </c>
      <c r="J596" s="31">
        <f t="shared" si="114"/>
      </c>
      <c r="K596" s="251">
        <f t="shared" si="110"/>
        <v>0.5369740132651952</v>
      </c>
    </row>
    <row r="597" spans="1:11" s="123" customFormat="1" ht="24.75" customHeight="1">
      <c r="A597" s="39"/>
      <c r="B597" s="32"/>
      <c r="C597" s="72" t="s">
        <v>223</v>
      </c>
      <c r="D597" s="268">
        <v>2630</v>
      </c>
      <c r="E597" s="453">
        <v>24340</v>
      </c>
      <c r="F597" s="130">
        <v>130560</v>
      </c>
      <c r="G597" s="130">
        <v>25000</v>
      </c>
      <c r="H597" s="130">
        <f>IF(SUM(H598:H600)&gt;0,SUM(H598:H600),"")</f>
      </c>
      <c r="I597" s="260">
        <f>G597</f>
        <v>25000</v>
      </c>
      <c r="J597" s="130">
        <f>IF(SUM(J598:J600)&gt;0,SUM(J598:J600),"")</f>
      </c>
      <c r="K597" s="243">
        <f t="shared" si="110"/>
        <v>1.0271158586688578</v>
      </c>
    </row>
    <row r="598" spans="1:11" s="104" customFormat="1" ht="36.75" customHeight="1">
      <c r="A598" s="27"/>
      <c r="B598" s="32"/>
      <c r="C598" s="267" t="s">
        <v>224</v>
      </c>
      <c r="D598" s="282">
        <v>2820</v>
      </c>
      <c r="E598" s="438">
        <v>39800</v>
      </c>
      <c r="F598" s="137">
        <v>124000</v>
      </c>
      <c r="G598" s="137">
        <v>48000</v>
      </c>
      <c r="H598" s="137"/>
      <c r="I598" s="260">
        <f>G598</f>
        <v>48000</v>
      </c>
      <c r="J598" s="137"/>
      <c r="K598" s="243">
        <f t="shared" si="110"/>
        <v>1.2060301507537687</v>
      </c>
    </row>
    <row r="599" spans="1:11" s="104" customFormat="1" ht="45.75" customHeight="1">
      <c r="A599" s="27"/>
      <c r="B599" s="32"/>
      <c r="C599" s="146" t="s">
        <v>472</v>
      </c>
      <c r="D599" s="282">
        <v>2820</v>
      </c>
      <c r="E599" s="327">
        <v>23000</v>
      </c>
      <c r="F599" s="92">
        <v>50000</v>
      </c>
      <c r="G599" s="92">
        <v>30000</v>
      </c>
      <c r="H599" s="322"/>
      <c r="I599" s="260">
        <f>G599</f>
        <v>30000</v>
      </c>
      <c r="J599" s="322"/>
      <c r="K599" s="243">
        <f t="shared" si="110"/>
        <v>1.3043478260869565</v>
      </c>
    </row>
    <row r="600" spans="1:11" s="104" customFormat="1" ht="12.75">
      <c r="A600" s="27"/>
      <c r="B600" s="32"/>
      <c r="C600" s="440"/>
      <c r="D600" s="272"/>
      <c r="E600" s="327"/>
      <c r="F600" s="92"/>
      <c r="G600" s="92"/>
      <c r="H600" s="119"/>
      <c r="I600" s="260"/>
      <c r="J600" s="119"/>
      <c r="K600" s="243">
        <f t="shared" si="110"/>
      </c>
    </row>
    <row r="601" spans="1:11" s="104" customFormat="1" ht="15" customHeight="1">
      <c r="A601" s="27"/>
      <c r="B601" s="32"/>
      <c r="C601" s="244" t="s">
        <v>202</v>
      </c>
      <c r="D601" s="258">
        <v>3110</v>
      </c>
      <c r="E601" s="327">
        <v>7650</v>
      </c>
      <c r="F601" s="92">
        <v>0</v>
      </c>
      <c r="G601" s="92">
        <v>0</v>
      </c>
      <c r="H601" s="92"/>
      <c r="I601" s="260"/>
      <c r="J601" s="92"/>
      <c r="K601" s="243">
        <f t="shared" si="110"/>
        <v>0</v>
      </c>
    </row>
    <row r="602" spans="1:11" s="104" customFormat="1" ht="24">
      <c r="A602" s="27"/>
      <c r="B602" s="32"/>
      <c r="C602" s="72" t="s">
        <v>417</v>
      </c>
      <c r="D602" s="258">
        <v>4300</v>
      </c>
      <c r="E602" s="450">
        <v>256500</v>
      </c>
      <c r="F602" s="322">
        <v>77952</v>
      </c>
      <c r="G602" s="322">
        <v>77952</v>
      </c>
      <c r="H602" s="92">
        <f>G602</f>
        <v>77952</v>
      </c>
      <c r="I602" s="260"/>
      <c r="J602" s="92"/>
      <c r="K602" s="243">
        <f t="shared" si="110"/>
        <v>0.303906432748538</v>
      </c>
    </row>
    <row r="603" spans="1:11" s="104" customFormat="1" ht="12.75">
      <c r="A603" s="27"/>
      <c r="B603" s="32"/>
      <c r="C603" s="244" t="s">
        <v>418</v>
      </c>
      <c r="D603" s="258">
        <v>4440</v>
      </c>
      <c r="E603" s="450">
        <v>16590</v>
      </c>
      <c r="F603" s="322">
        <v>16590</v>
      </c>
      <c r="G603" s="322">
        <v>16590</v>
      </c>
      <c r="H603" s="322">
        <v>16590</v>
      </c>
      <c r="I603" s="260"/>
      <c r="J603" s="92"/>
      <c r="K603" s="243">
        <f t="shared" si="110"/>
        <v>1</v>
      </c>
    </row>
    <row r="604" spans="1:11" s="104" customFormat="1" ht="12.75">
      <c r="A604" s="27"/>
      <c r="B604" s="32"/>
      <c r="C604" s="190"/>
      <c r="D604" s="268"/>
      <c r="E604" s="424"/>
      <c r="F604" s="328"/>
      <c r="G604" s="328"/>
      <c r="H604" s="328"/>
      <c r="I604" s="276"/>
      <c r="J604" s="328"/>
      <c r="K604" s="243">
        <f t="shared" si="110"/>
      </c>
    </row>
    <row r="605" spans="1:11" s="104" customFormat="1" ht="13.5" thickBot="1">
      <c r="A605" s="84"/>
      <c r="B605" s="32"/>
      <c r="C605" s="190"/>
      <c r="D605" s="268"/>
      <c r="E605" s="424"/>
      <c r="F605" s="328"/>
      <c r="G605" s="328"/>
      <c r="H605" s="328"/>
      <c r="I605" s="276"/>
      <c r="J605" s="328"/>
      <c r="K605" s="256">
        <f t="shared" si="110"/>
      </c>
    </row>
    <row r="606" spans="1:19" s="205" customFormat="1" ht="32.25" customHeight="1" thickBot="1">
      <c r="A606" s="430">
        <v>853</v>
      </c>
      <c r="B606" s="201"/>
      <c r="C606" s="454" t="s">
        <v>419</v>
      </c>
      <c r="D606" s="455"/>
      <c r="E606" s="228">
        <f aca="true" t="shared" si="115" ref="E606:J606">IF(SUM(E607,E618)&gt;0,SUM(E607,E618),"")</f>
        <v>244403</v>
      </c>
      <c r="F606" s="203">
        <f t="shared" si="115"/>
        <v>237510</v>
      </c>
      <c r="G606" s="203">
        <f t="shared" si="115"/>
        <v>237510</v>
      </c>
      <c r="H606" s="203">
        <f t="shared" si="115"/>
        <v>90510</v>
      </c>
      <c r="I606" s="229">
        <f t="shared" si="115"/>
      </c>
      <c r="J606" s="203">
        <f t="shared" si="115"/>
        <v>147000</v>
      </c>
      <c r="K606" s="230">
        <f t="shared" si="110"/>
        <v>0.9717965818750179</v>
      </c>
      <c r="L606" s="204"/>
      <c r="M606" s="204"/>
      <c r="N606" s="204"/>
      <c r="O606" s="204"/>
      <c r="P606" s="204"/>
      <c r="Q606" s="204"/>
      <c r="R606" s="204"/>
      <c r="S606" s="204"/>
    </row>
    <row r="607" spans="1:11" s="104" customFormat="1" ht="24">
      <c r="A607" s="456"/>
      <c r="B607" s="198" t="s">
        <v>420</v>
      </c>
      <c r="C607" s="233" t="s">
        <v>421</v>
      </c>
      <c r="D607" s="457"/>
      <c r="E607" s="235">
        <f aca="true" t="shared" si="116" ref="E607:J607">IF(SUM(E608:E617)&gt;0,SUM(E608:E617),"")</f>
        <v>214403</v>
      </c>
      <c r="F607" s="81">
        <f t="shared" si="116"/>
        <v>237510</v>
      </c>
      <c r="G607" s="81">
        <f t="shared" si="116"/>
        <v>237510</v>
      </c>
      <c r="H607" s="81">
        <f t="shared" si="116"/>
        <v>90510</v>
      </c>
      <c r="I607" s="236">
        <f t="shared" si="116"/>
      </c>
      <c r="J607" s="81">
        <f t="shared" si="116"/>
        <v>147000</v>
      </c>
      <c r="K607" s="237">
        <f t="shared" si="110"/>
        <v>1.107773678539946</v>
      </c>
    </row>
    <row r="608" spans="1:11" s="104" customFormat="1" ht="12.75">
      <c r="A608" s="27"/>
      <c r="B608" s="32"/>
      <c r="C608" s="244" t="s">
        <v>103</v>
      </c>
      <c r="D608" s="282">
        <v>4010</v>
      </c>
      <c r="E608" s="450">
        <v>112750</v>
      </c>
      <c r="F608" s="322">
        <v>126102</v>
      </c>
      <c r="G608" s="322">
        <v>126102</v>
      </c>
      <c r="H608" s="92">
        <v>46102</v>
      </c>
      <c r="I608" s="260"/>
      <c r="J608" s="92">
        <v>80000</v>
      </c>
      <c r="K608" s="243">
        <f t="shared" si="110"/>
        <v>1.118421286031042</v>
      </c>
    </row>
    <row r="609" spans="1:11" s="104" customFormat="1" ht="12.75">
      <c r="A609" s="27"/>
      <c r="B609" s="32"/>
      <c r="C609" s="244" t="s">
        <v>176</v>
      </c>
      <c r="D609" s="282">
        <v>4040</v>
      </c>
      <c r="E609" s="450">
        <v>8142</v>
      </c>
      <c r="F609" s="322">
        <v>9584</v>
      </c>
      <c r="G609" s="322">
        <v>9584</v>
      </c>
      <c r="H609" s="92">
        <v>2584</v>
      </c>
      <c r="I609" s="260"/>
      <c r="J609" s="92">
        <v>7000</v>
      </c>
      <c r="K609" s="243">
        <f t="shared" si="110"/>
        <v>1.1771063620732007</v>
      </c>
    </row>
    <row r="610" spans="1:11" s="104" customFormat="1" ht="12.75">
      <c r="A610" s="27"/>
      <c r="B610" s="32"/>
      <c r="C610" s="244" t="s">
        <v>98</v>
      </c>
      <c r="D610" s="282">
        <v>4110</v>
      </c>
      <c r="E610" s="450">
        <v>20670</v>
      </c>
      <c r="F610" s="322">
        <v>23379</v>
      </c>
      <c r="G610" s="322">
        <v>23379</v>
      </c>
      <c r="H610" s="92">
        <v>8379</v>
      </c>
      <c r="I610" s="260"/>
      <c r="J610" s="92">
        <v>15000</v>
      </c>
      <c r="K610" s="243">
        <f t="shared" si="110"/>
        <v>1.1310595065312046</v>
      </c>
    </row>
    <row r="611" spans="1:11" s="104" customFormat="1" ht="12.75">
      <c r="A611" s="27"/>
      <c r="B611" s="32"/>
      <c r="C611" s="244" t="s">
        <v>99</v>
      </c>
      <c r="D611" s="282">
        <v>4120</v>
      </c>
      <c r="E611" s="450">
        <v>3540</v>
      </c>
      <c r="F611" s="322">
        <v>3324</v>
      </c>
      <c r="G611" s="322">
        <v>3324</v>
      </c>
      <c r="H611" s="92">
        <v>1324</v>
      </c>
      <c r="I611" s="260"/>
      <c r="J611" s="92">
        <v>2000</v>
      </c>
      <c r="K611" s="243">
        <f t="shared" si="110"/>
        <v>0.9389830508474576</v>
      </c>
    </row>
    <row r="612" spans="1:11" s="104" customFormat="1" ht="12.75">
      <c r="A612" s="27"/>
      <c r="B612" s="32"/>
      <c r="C612" s="244" t="s">
        <v>105</v>
      </c>
      <c r="D612" s="282">
        <v>4210</v>
      </c>
      <c r="E612" s="450">
        <v>2787</v>
      </c>
      <c r="F612" s="322">
        <v>2787</v>
      </c>
      <c r="G612" s="322">
        <v>2787</v>
      </c>
      <c r="H612" s="92">
        <v>1787</v>
      </c>
      <c r="I612" s="260"/>
      <c r="J612" s="92">
        <v>1000</v>
      </c>
      <c r="K612" s="243">
        <f t="shared" si="110"/>
        <v>1</v>
      </c>
    </row>
    <row r="613" spans="1:11" s="104" customFormat="1" ht="12.75">
      <c r="A613" s="27"/>
      <c r="B613" s="32"/>
      <c r="C613" s="244" t="s">
        <v>113</v>
      </c>
      <c r="D613" s="282">
        <v>4260</v>
      </c>
      <c r="E613" s="450">
        <v>1434</v>
      </c>
      <c r="F613" s="322">
        <v>1434</v>
      </c>
      <c r="G613" s="322">
        <v>1434</v>
      </c>
      <c r="H613" s="92">
        <v>934</v>
      </c>
      <c r="I613" s="260"/>
      <c r="J613" s="92">
        <v>500</v>
      </c>
      <c r="K613" s="243">
        <f t="shared" si="110"/>
        <v>1</v>
      </c>
    </row>
    <row r="614" spans="1:11" s="104" customFormat="1" ht="12.75">
      <c r="A614" s="27"/>
      <c r="B614" s="32"/>
      <c r="C614" s="244" t="s">
        <v>21</v>
      </c>
      <c r="D614" s="282">
        <v>4300</v>
      </c>
      <c r="E614" s="450">
        <v>52874</v>
      </c>
      <c r="F614" s="322">
        <v>67694</v>
      </c>
      <c r="G614" s="322">
        <v>67694</v>
      </c>
      <c r="H614" s="92">
        <v>26194</v>
      </c>
      <c r="I614" s="260"/>
      <c r="J614" s="92">
        <v>41500</v>
      </c>
      <c r="K614" s="243">
        <f t="shared" si="110"/>
        <v>1.2802889889170481</v>
      </c>
    </row>
    <row r="615" spans="1:11" s="104" customFormat="1" ht="12.75">
      <c r="A615" s="27"/>
      <c r="B615" s="32"/>
      <c r="C615" s="190" t="s">
        <v>106</v>
      </c>
      <c r="D615" s="282">
        <v>4410</v>
      </c>
      <c r="E615" s="450">
        <v>500</v>
      </c>
      <c r="F615" s="322">
        <v>500</v>
      </c>
      <c r="G615" s="322">
        <v>500</v>
      </c>
      <c r="H615" s="92">
        <v>500</v>
      </c>
      <c r="I615" s="260"/>
      <c r="J615" s="92"/>
      <c r="K615" s="243">
        <f t="shared" si="110"/>
        <v>1</v>
      </c>
    </row>
    <row r="616" spans="1:11" s="104" customFormat="1" ht="12.75">
      <c r="A616" s="27"/>
      <c r="B616" s="32"/>
      <c r="C616" s="190" t="s">
        <v>221</v>
      </c>
      <c r="D616" s="282">
        <v>4440</v>
      </c>
      <c r="E616" s="450">
        <v>2706</v>
      </c>
      <c r="F616" s="322">
        <v>2706</v>
      </c>
      <c r="G616" s="322">
        <v>2706</v>
      </c>
      <c r="H616" s="92">
        <v>2706</v>
      </c>
      <c r="I616" s="260"/>
      <c r="J616" s="92"/>
      <c r="K616" s="243">
        <f t="shared" si="110"/>
        <v>1</v>
      </c>
    </row>
    <row r="617" spans="1:11" s="104" customFormat="1" ht="12.75">
      <c r="A617" s="27"/>
      <c r="B617" s="32"/>
      <c r="C617" s="274" t="s">
        <v>213</v>
      </c>
      <c r="D617" s="282">
        <v>6060</v>
      </c>
      <c r="E617" s="426">
        <v>9000</v>
      </c>
      <c r="F617" s="385"/>
      <c r="G617" s="385"/>
      <c r="H617" s="92"/>
      <c r="I617" s="260"/>
      <c r="J617" s="92"/>
      <c r="K617" s="243">
        <f t="shared" si="110"/>
      </c>
    </row>
    <row r="618" spans="1:11" s="104" customFormat="1" ht="27.75" customHeight="1">
      <c r="A618" s="27"/>
      <c r="B618" s="209" t="s">
        <v>422</v>
      </c>
      <c r="C618" s="326" t="s">
        <v>423</v>
      </c>
      <c r="D618" s="423"/>
      <c r="E618" s="249">
        <f aca="true" t="shared" si="117" ref="E618:J618">IF(SUM(E619:E620)&gt;0,SUM(E619:E620),"")</f>
        <v>30000</v>
      </c>
      <c r="F618" s="31">
        <f t="shared" si="117"/>
      </c>
      <c r="G618" s="31">
        <f t="shared" si="117"/>
      </c>
      <c r="H618" s="31">
        <f t="shared" si="117"/>
      </c>
      <c r="I618" s="250">
        <f t="shared" si="117"/>
      </c>
      <c r="J618" s="31">
        <f t="shared" si="117"/>
      </c>
      <c r="K618" s="251">
        <f t="shared" si="110"/>
      </c>
    </row>
    <row r="619" spans="1:11" s="104" customFormat="1" ht="36">
      <c r="A619" s="27"/>
      <c r="B619" s="32"/>
      <c r="C619" s="319" t="s">
        <v>424</v>
      </c>
      <c r="D619" s="258">
        <v>2320</v>
      </c>
      <c r="E619" s="458">
        <v>30000</v>
      </c>
      <c r="F619" s="397"/>
      <c r="G619" s="397"/>
      <c r="H619" s="92">
        <f>G619</f>
        <v>0</v>
      </c>
      <c r="I619" s="260"/>
      <c r="J619" s="92"/>
      <c r="K619" s="243">
        <f t="shared" si="110"/>
      </c>
    </row>
    <row r="620" spans="1:11" s="104" customFormat="1" ht="13.5" thickBot="1">
      <c r="A620" s="75"/>
      <c r="B620" s="76"/>
      <c r="C620" s="331"/>
      <c r="D620" s="332"/>
      <c r="E620" s="459"/>
      <c r="F620" s="93"/>
      <c r="G620" s="460"/>
      <c r="H620" s="459"/>
      <c r="I620" s="333"/>
      <c r="J620" s="93"/>
      <c r="K620" s="256">
        <f t="shared" si="110"/>
      </c>
    </row>
    <row r="621" spans="1:11" s="108" customFormat="1" ht="21.75" customHeight="1" thickBot="1">
      <c r="A621" s="430">
        <v>854</v>
      </c>
      <c r="B621" s="257"/>
      <c r="C621" s="334" t="s">
        <v>225</v>
      </c>
      <c r="D621" s="227"/>
      <c r="E621" s="228">
        <f>IF(SUM(E622,E626,E632,E636,E641,553,E649,E654)&gt;0,SUM(E622,E626,E632,E636,E641,E646,E649,E654),"")</f>
        <v>4343572</v>
      </c>
      <c r="F621" s="203">
        <f>IF(SUM(F622,F626,F632,F636,F641,553,F649,F654)&gt;0,SUM(F622,F626,F632,F636,F641,F646,F649,F654),"")</f>
        <v>4300917</v>
      </c>
      <c r="G621" s="203">
        <f>IF(SUM(G622,G626,G632,G636,G641,553,G649,G654)&gt;0,SUM(G622,G626,G632,G636,G641,G646,G649,G654),"")</f>
        <v>4119451</v>
      </c>
      <c r="H621" s="203">
        <f>IF(SUM(H622,H626,H632,H636,H641,553,H649,H654)&gt;0,SUM(H622,H626,H632,H636,H641,H646,H649,H654),"")</f>
        <v>95815</v>
      </c>
      <c r="I621" s="229">
        <f>IF(SUM(I622,I626,I632,I636,I641,553,I649,I654)&gt;0,SUM(I622,I626,I632,I636,I641,I646,I649,I654),"")</f>
        <v>4023636</v>
      </c>
      <c r="J621" s="203"/>
      <c r="K621" s="230">
        <f t="shared" si="110"/>
        <v>0.9484016841438337</v>
      </c>
    </row>
    <row r="622" spans="1:11" s="106" customFormat="1" ht="18" customHeight="1">
      <c r="A622" s="181"/>
      <c r="B622" s="62">
        <v>85401</v>
      </c>
      <c r="C622" s="335" t="s">
        <v>226</v>
      </c>
      <c r="D622" s="234"/>
      <c r="E622" s="377">
        <f aca="true" t="shared" si="118" ref="E622:J622">IF(SUM(E623:E625)&gt;0,SUM(E623:E625),"")</f>
        <v>1321645</v>
      </c>
      <c r="F622" s="53">
        <f>IF(SUM(F624:F625)&gt;0,SUM(F624:F625),"")</f>
        <v>1305292</v>
      </c>
      <c r="G622" s="235">
        <f>IF(SUM(G624:G625)&gt;0,SUM(G624:G625),"")</f>
        <v>1305292</v>
      </c>
      <c r="H622" s="81">
        <f t="shared" si="118"/>
      </c>
      <c r="I622" s="236">
        <f>IF(SUM(I624:I625)&gt;0,SUM(I624:I625),"")</f>
        <v>1305292</v>
      </c>
      <c r="J622" s="81">
        <f t="shared" si="118"/>
      </c>
      <c r="K622" s="237">
        <f t="shared" si="110"/>
        <v>0.9876267832890072</v>
      </c>
    </row>
    <row r="623" spans="1:11" s="104" customFormat="1" ht="24">
      <c r="A623" s="39"/>
      <c r="B623" s="32"/>
      <c r="C623" s="72" t="s">
        <v>155</v>
      </c>
      <c r="D623" s="258">
        <v>2590</v>
      </c>
      <c r="E623" s="387">
        <v>1313755</v>
      </c>
      <c r="F623" s="284"/>
      <c r="H623" s="92"/>
      <c r="J623" s="92"/>
      <c r="K623" s="243">
        <f>IF(AND(G624&lt;&gt;"",E623&lt;&gt;""),G624/E623,"")</f>
        <v>0.9935581596264144</v>
      </c>
    </row>
    <row r="624" spans="1:11" s="104" customFormat="1" ht="12.75">
      <c r="A624" s="27"/>
      <c r="B624" s="32"/>
      <c r="C624" s="244" t="s">
        <v>227</v>
      </c>
      <c r="D624" s="258">
        <v>2650</v>
      </c>
      <c r="E624" s="387"/>
      <c r="F624" s="92">
        <v>1305292</v>
      </c>
      <c r="G624" s="327">
        <v>1305292</v>
      </c>
      <c r="H624" s="92"/>
      <c r="I624" s="260">
        <f>G624</f>
        <v>1305292</v>
      </c>
      <c r="J624" s="92"/>
      <c r="K624" s="243">
        <f>IF(AND(G625&lt;&gt;"",E624&lt;&gt;""),G625/E624,"")</f>
      </c>
    </row>
    <row r="625" spans="1:11" s="104" customFormat="1" ht="48">
      <c r="A625" s="27"/>
      <c r="B625" s="59"/>
      <c r="C625" s="72" t="s">
        <v>228</v>
      </c>
      <c r="D625" s="258">
        <v>6210</v>
      </c>
      <c r="E625" s="387">
        <v>7890</v>
      </c>
      <c r="F625" s="92"/>
      <c r="G625" s="327"/>
      <c r="H625" s="92"/>
      <c r="I625" s="260">
        <f>G625</f>
        <v>0</v>
      </c>
      <c r="J625" s="92"/>
      <c r="K625" s="243">
        <f t="shared" si="110"/>
      </c>
    </row>
    <row r="626" spans="1:11" s="106" customFormat="1" ht="18" customHeight="1">
      <c r="A626" s="27"/>
      <c r="B626" s="62"/>
      <c r="C626" s="335"/>
      <c r="D626" s="234"/>
      <c r="E626" s="377">
        <f aca="true" t="shared" si="119" ref="E626:J626">IF(SUM(E627:E631)&gt;0,SUM(E627:E631),"")</f>
      </c>
      <c r="F626" s="81">
        <f t="shared" si="119"/>
      </c>
      <c r="G626" s="235">
        <f t="shared" si="119"/>
      </c>
      <c r="H626" s="81">
        <f t="shared" si="119"/>
      </c>
      <c r="I626" s="236">
        <f t="shared" si="119"/>
      </c>
      <c r="J626" s="81">
        <f t="shared" si="119"/>
      </c>
      <c r="K626" s="251">
        <f t="shared" si="110"/>
      </c>
    </row>
    <row r="627" spans="1:11" s="104" customFormat="1" ht="12.75">
      <c r="A627" s="39"/>
      <c r="B627" s="32"/>
      <c r="C627" s="338"/>
      <c r="D627" s="258"/>
      <c r="E627" s="387"/>
      <c r="F627" s="92"/>
      <c r="G627" s="327"/>
      <c r="H627" s="92"/>
      <c r="I627" s="260"/>
      <c r="J627" s="92"/>
      <c r="K627" s="243">
        <f t="shared" si="110"/>
      </c>
    </row>
    <row r="628" spans="1:11" s="104" customFormat="1" ht="12.75">
      <c r="A628" s="27"/>
      <c r="B628" s="32"/>
      <c r="C628" s="72"/>
      <c r="D628" s="258"/>
      <c r="E628" s="387"/>
      <c r="F628" s="92"/>
      <c r="G628" s="327"/>
      <c r="H628" s="92"/>
      <c r="I628" s="260"/>
      <c r="J628" s="92"/>
      <c r="K628" s="243">
        <f t="shared" si="110"/>
      </c>
    </row>
    <row r="629" spans="1:11" s="134" customFormat="1" ht="12.75">
      <c r="A629" s="27"/>
      <c r="B629" s="96"/>
      <c r="C629" s="72"/>
      <c r="D629" s="461"/>
      <c r="E629" s="387"/>
      <c r="F629" s="92"/>
      <c r="G629" s="327"/>
      <c r="H629" s="45"/>
      <c r="I629" s="260"/>
      <c r="J629" s="45"/>
      <c r="K629" s="243">
        <f t="shared" si="110"/>
      </c>
    </row>
    <row r="630" spans="1:11" s="134" customFormat="1" ht="12.75">
      <c r="A630" s="133"/>
      <c r="B630" s="96"/>
      <c r="C630" s="462"/>
      <c r="D630" s="461"/>
      <c r="E630" s="387"/>
      <c r="F630" s="92"/>
      <c r="G630" s="327"/>
      <c r="H630" s="45"/>
      <c r="I630" s="260"/>
      <c r="J630" s="45"/>
      <c r="K630" s="243">
        <f t="shared" si="110"/>
      </c>
    </row>
    <row r="631" spans="1:11" s="134" customFormat="1" ht="12.75">
      <c r="A631" s="133"/>
      <c r="B631" s="127"/>
      <c r="C631" s="462"/>
      <c r="D631" s="461"/>
      <c r="E631" s="387"/>
      <c r="F631" s="92"/>
      <c r="G631" s="327"/>
      <c r="H631" s="45"/>
      <c r="I631" s="260"/>
      <c r="J631" s="45"/>
      <c r="K631" s="243">
        <f t="shared" si="110"/>
      </c>
    </row>
    <row r="632" spans="1:11" s="106" customFormat="1" ht="18" customHeight="1">
      <c r="A632" s="133"/>
      <c r="B632" s="40"/>
      <c r="C632" s="326"/>
      <c r="D632" s="278"/>
      <c r="E632" s="348">
        <f aca="true" t="shared" si="120" ref="E632:J632">IF(SUM(E633:E635)&gt;0,SUM(E633:E635),"")</f>
      </c>
      <c r="F632" s="31">
        <f t="shared" si="120"/>
      </c>
      <c r="G632" s="249">
        <f t="shared" si="120"/>
      </c>
      <c r="H632" s="31">
        <f t="shared" si="120"/>
      </c>
      <c r="I632" s="250">
        <f t="shared" si="120"/>
      </c>
      <c r="J632" s="31">
        <f t="shared" si="120"/>
      </c>
      <c r="K632" s="251">
        <f t="shared" si="110"/>
      </c>
    </row>
    <row r="633" spans="1:11" s="104" customFormat="1" ht="12.75">
      <c r="A633" s="39"/>
      <c r="B633" s="32"/>
      <c r="C633" s="338"/>
      <c r="D633" s="258"/>
      <c r="E633" s="387"/>
      <c r="F633" s="92"/>
      <c r="G633" s="327"/>
      <c r="H633" s="92"/>
      <c r="I633" s="260"/>
      <c r="J633" s="92"/>
      <c r="K633" s="243">
        <f t="shared" si="110"/>
      </c>
    </row>
    <row r="634" spans="1:11" s="104" customFormat="1" ht="12.75">
      <c r="A634" s="27"/>
      <c r="B634" s="32"/>
      <c r="C634" s="244"/>
      <c r="D634" s="258"/>
      <c r="E634" s="387"/>
      <c r="F634" s="92"/>
      <c r="G634" s="327"/>
      <c r="H634" s="92"/>
      <c r="I634" s="260"/>
      <c r="J634" s="92"/>
      <c r="K634" s="243">
        <f t="shared" si="110"/>
      </c>
    </row>
    <row r="635" spans="1:11" s="104" customFormat="1" ht="12.75">
      <c r="A635" s="27"/>
      <c r="B635" s="59"/>
      <c r="C635" s="244"/>
      <c r="D635" s="258"/>
      <c r="E635" s="387"/>
      <c r="F635" s="92"/>
      <c r="G635" s="327"/>
      <c r="H635" s="92"/>
      <c r="I635" s="260"/>
      <c r="J635" s="92"/>
      <c r="K635" s="243">
        <f t="shared" si="110"/>
      </c>
    </row>
    <row r="636" spans="1:11" s="106" customFormat="1" ht="27" customHeight="1">
      <c r="A636" s="27"/>
      <c r="B636" s="40">
        <v>85406</v>
      </c>
      <c r="C636" s="463" t="s">
        <v>425</v>
      </c>
      <c r="D636" s="278"/>
      <c r="E636" s="348">
        <f aca="true" t="shared" si="121" ref="E636:J636">IF(SUM(E637:E640)&gt;0,SUM(E637:E640),"")</f>
        <v>747045</v>
      </c>
      <c r="F636" s="31">
        <f>IF(SUM(F638:F640)&gt;0,SUM(F638:F640),"")</f>
        <v>654074</v>
      </c>
      <c r="G636" s="249">
        <f>IF(SUM(G638:G640)&gt;0,SUM(G638:G640),"")</f>
        <v>610670</v>
      </c>
      <c r="H636" s="31">
        <f t="shared" si="121"/>
      </c>
      <c r="I636" s="250">
        <f>IF(SUM(I638:I640)&gt;0,SUM(I638:I640),"")</f>
        <v>610670</v>
      </c>
      <c r="J636" s="31">
        <f t="shared" si="121"/>
      </c>
      <c r="K636" s="251">
        <f t="shared" si="110"/>
        <v>0.8174474094599389</v>
      </c>
    </row>
    <row r="637" spans="1:11" s="104" customFormat="1" ht="24">
      <c r="A637" s="39"/>
      <c r="B637" s="32"/>
      <c r="C637" s="72" t="s">
        <v>155</v>
      </c>
      <c r="D637" s="258">
        <v>2590</v>
      </c>
      <c r="E637" s="387">
        <v>742774</v>
      </c>
      <c r="F637" s="354"/>
      <c r="G637" s="398"/>
      <c r="H637" s="327"/>
      <c r="I637" s="464"/>
      <c r="J637" s="92"/>
      <c r="K637" s="243">
        <f>IF(AND(G638&lt;&gt;"",E637&lt;&gt;""),G638/E637,"")</f>
        <v>0.8221477865407244</v>
      </c>
    </row>
    <row r="638" spans="1:11" s="104" customFormat="1" ht="12.75">
      <c r="A638" s="39"/>
      <c r="B638" s="32"/>
      <c r="C638" s="72" t="s">
        <v>391</v>
      </c>
      <c r="D638" s="258">
        <v>2650</v>
      </c>
      <c r="E638" s="387"/>
      <c r="F638" s="92">
        <v>654074</v>
      </c>
      <c r="G638" s="465">
        <v>610670</v>
      </c>
      <c r="H638" s="327"/>
      <c r="I638" s="260">
        <f>G638</f>
        <v>610670</v>
      </c>
      <c r="J638" s="92"/>
      <c r="K638" s="243"/>
    </row>
    <row r="639" spans="1:11" s="104" customFormat="1" ht="39" customHeight="1">
      <c r="A639" s="27"/>
      <c r="B639" s="32"/>
      <c r="C639" s="72" t="s">
        <v>426</v>
      </c>
      <c r="D639" s="258">
        <v>6210</v>
      </c>
      <c r="E639" s="387">
        <v>4271</v>
      </c>
      <c r="F639" s="92"/>
      <c r="G639" s="465"/>
      <c r="H639" s="327"/>
      <c r="I639" s="260"/>
      <c r="J639" s="92"/>
      <c r="K639" s="243">
        <f t="shared" si="110"/>
      </c>
    </row>
    <row r="640" spans="1:11" s="104" customFormat="1" ht="12.75">
      <c r="A640" s="27"/>
      <c r="B640" s="59"/>
      <c r="C640" s="244"/>
      <c r="D640" s="258"/>
      <c r="E640" s="387"/>
      <c r="F640" s="92"/>
      <c r="G640" s="465"/>
      <c r="H640" s="327"/>
      <c r="I640" s="260"/>
      <c r="J640" s="92"/>
      <c r="K640" s="243">
        <f t="shared" si="110"/>
      </c>
    </row>
    <row r="641" spans="1:11" s="106" customFormat="1" ht="18" customHeight="1">
      <c r="A641" s="27"/>
      <c r="B641" s="40">
        <v>85410</v>
      </c>
      <c r="C641" s="326" t="s">
        <v>427</v>
      </c>
      <c r="D641" s="278"/>
      <c r="E641" s="377">
        <f>IF(SUM(E642,E643,E644:E645)&gt;0,SUM(E642,E643,E644:E645),"")</f>
        <v>1989399</v>
      </c>
      <c r="F641" s="81">
        <f>IF(SUM(F642,F643,F644:F645)&gt;0,SUM(F642,F643,F644:F645),"")</f>
        <v>2245736</v>
      </c>
      <c r="G641" s="235">
        <f>IF(SUM(G642,G643,G644:G645)&gt;0,SUM(G642,G643,G644:G645),"")</f>
        <v>2107674</v>
      </c>
      <c r="H641" s="81">
        <f>IF(SUM(H642,H643,H644:H645)&gt;0,SUM(H642,H643,H644:H645),"")</f>
      </c>
      <c r="I641" s="236">
        <f>IF(SUM(I642,I643,I644:I645)&gt;0,SUM(I642,I643,I644:I645),"")</f>
        <v>2107674</v>
      </c>
      <c r="J641" s="31">
        <f>IF(SUM(J642:J645)&gt;0,SUM(J642:J645),"")</f>
      </c>
      <c r="K641" s="251">
        <f t="shared" si="110"/>
        <v>1.0594526286582029</v>
      </c>
    </row>
    <row r="642" spans="1:11" s="104" customFormat="1" ht="24">
      <c r="A642" s="39"/>
      <c r="B642" s="32"/>
      <c r="C642" s="338" t="s">
        <v>428</v>
      </c>
      <c r="D642" s="258">
        <v>2540</v>
      </c>
      <c r="E642" s="387">
        <v>100848</v>
      </c>
      <c r="F642" s="92"/>
      <c r="G642" s="327"/>
      <c r="H642" s="92"/>
      <c r="I642" s="260"/>
      <c r="J642" s="92"/>
      <c r="K642" s="243">
        <f t="shared" si="110"/>
      </c>
    </row>
    <row r="643" spans="1:11" s="104" customFormat="1" ht="51">
      <c r="A643" s="27"/>
      <c r="B643" s="32"/>
      <c r="C643" s="191" t="s">
        <v>429</v>
      </c>
      <c r="D643" s="258">
        <v>2590</v>
      </c>
      <c r="E643" s="387">
        <v>1879551</v>
      </c>
      <c r="F643" s="92">
        <v>238856</v>
      </c>
      <c r="G643" s="327">
        <v>100794</v>
      </c>
      <c r="H643" s="92"/>
      <c r="I643" s="260">
        <f>G643</f>
        <v>100794</v>
      </c>
      <c r="J643" s="92"/>
      <c r="K643" s="243">
        <f t="shared" si="110"/>
        <v>0.053626637425640486</v>
      </c>
    </row>
    <row r="644" spans="1:11" s="104" customFormat="1" ht="12.75">
      <c r="A644" s="27"/>
      <c r="B644" s="32"/>
      <c r="C644" s="72" t="s">
        <v>430</v>
      </c>
      <c r="D644" s="258">
        <v>2650</v>
      </c>
      <c r="E644" s="387"/>
      <c r="F644" s="92">
        <v>2006880</v>
      </c>
      <c r="G644" s="327">
        <v>2006880</v>
      </c>
      <c r="H644" s="92"/>
      <c r="I644" s="260">
        <f>G644</f>
        <v>2006880</v>
      </c>
      <c r="J644" s="92"/>
      <c r="K644" s="243"/>
    </row>
    <row r="645" spans="1:11" s="104" customFormat="1" ht="36" customHeight="1">
      <c r="A645" s="27"/>
      <c r="B645" s="59"/>
      <c r="C645" s="72" t="s">
        <v>426</v>
      </c>
      <c r="D645" s="258">
        <v>6210</v>
      </c>
      <c r="E645" s="387">
        <v>9000</v>
      </c>
      <c r="F645" s="92"/>
      <c r="G645" s="327"/>
      <c r="H645" s="92"/>
      <c r="I645" s="260"/>
      <c r="J645" s="92"/>
      <c r="K645" s="243">
        <f t="shared" si="110"/>
      </c>
    </row>
    <row r="646" spans="1:11" s="108" customFormat="1" ht="18" customHeight="1">
      <c r="A646" s="27"/>
      <c r="B646" s="62" t="s">
        <v>229</v>
      </c>
      <c r="C646" s="326" t="s">
        <v>230</v>
      </c>
      <c r="D646" s="278"/>
      <c r="E646" s="377">
        <f aca="true" t="shared" si="122" ref="E646:J646">IF(SUM(E647:E648)&gt;0,SUM(E647:E648),"")</f>
        <v>32495</v>
      </c>
      <c r="F646" s="81">
        <f t="shared" si="122"/>
        <v>11335</v>
      </c>
      <c r="G646" s="235">
        <f t="shared" si="122"/>
        <v>11335</v>
      </c>
      <c r="H646" s="31">
        <f t="shared" si="122"/>
        <v>11335</v>
      </c>
      <c r="I646" s="250">
        <f t="shared" si="122"/>
      </c>
      <c r="J646" s="31">
        <f t="shared" si="122"/>
      </c>
      <c r="K646" s="251">
        <f t="shared" si="110"/>
        <v>0.3488228958301277</v>
      </c>
    </row>
    <row r="647" spans="1:11" s="104" customFormat="1" ht="12.75">
      <c r="A647" s="135"/>
      <c r="B647" s="32" t="s">
        <v>468</v>
      </c>
      <c r="C647" s="244" t="s">
        <v>21</v>
      </c>
      <c r="D647" s="466">
        <v>4300</v>
      </c>
      <c r="E647" s="387">
        <v>32495</v>
      </c>
      <c r="F647" s="92"/>
      <c r="G647" s="327"/>
      <c r="H647" s="92"/>
      <c r="I647" s="260"/>
      <c r="J647" s="92"/>
      <c r="K647" s="243">
        <f t="shared" si="110"/>
      </c>
    </row>
    <row r="648" spans="1:11" s="104" customFormat="1" ht="12.75">
      <c r="A648" s="27"/>
      <c r="B648" s="59" t="s">
        <v>470</v>
      </c>
      <c r="C648" s="244" t="s">
        <v>21</v>
      </c>
      <c r="D648" s="258">
        <v>4300</v>
      </c>
      <c r="E648" s="387"/>
      <c r="F648" s="92">
        <v>11335</v>
      </c>
      <c r="G648" s="327">
        <v>11335</v>
      </c>
      <c r="H648" s="92">
        <f>G648</f>
        <v>11335</v>
      </c>
      <c r="I648" s="260"/>
      <c r="J648" s="92"/>
      <c r="K648" s="243">
        <f t="shared" si="110"/>
      </c>
    </row>
    <row r="649" spans="1:11" s="106" customFormat="1" ht="18" customHeight="1">
      <c r="A649" s="27"/>
      <c r="B649" s="40" t="s">
        <v>231</v>
      </c>
      <c r="C649" s="326" t="s">
        <v>232</v>
      </c>
      <c r="D649" s="278" t="s">
        <v>43</v>
      </c>
      <c r="E649" s="377">
        <f aca="true" t="shared" si="123" ref="E649:J649">IF(SUM(E650:E653)&gt;0,SUM(E650:E653),"")</f>
        <v>69122</v>
      </c>
      <c r="F649" s="81">
        <f t="shared" si="123"/>
        <v>34480</v>
      </c>
      <c r="G649" s="235">
        <f t="shared" si="123"/>
        <v>34480</v>
      </c>
      <c r="H649" s="31">
        <f t="shared" si="123"/>
        <v>34480</v>
      </c>
      <c r="I649" s="250">
        <f t="shared" si="123"/>
      </c>
      <c r="J649" s="31">
        <f t="shared" si="123"/>
      </c>
      <c r="K649" s="251">
        <f t="shared" si="110"/>
        <v>0.49882815890743903</v>
      </c>
    </row>
    <row r="650" spans="1:11" s="104" customFormat="1" ht="12.75">
      <c r="A650" s="39"/>
      <c r="B650" s="32" t="s">
        <v>468</v>
      </c>
      <c r="C650" s="244" t="s">
        <v>233</v>
      </c>
      <c r="D650" s="258">
        <v>4440</v>
      </c>
      <c r="E650" s="387">
        <v>51489</v>
      </c>
      <c r="F650" s="92"/>
      <c r="G650" s="327"/>
      <c r="H650" s="92">
        <f>G650</f>
        <v>0</v>
      </c>
      <c r="I650" s="260"/>
      <c r="J650" s="92"/>
      <c r="K650" s="243">
        <f aca="true" t="shared" si="124" ref="K650:K715">IF(AND(G650&lt;&gt;"",E650&lt;&gt;""),G650/E650,"")</f>
      </c>
    </row>
    <row r="651" spans="1:11" s="104" customFormat="1" ht="12.75">
      <c r="A651" s="27"/>
      <c r="B651" s="32" t="s">
        <v>470</v>
      </c>
      <c r="C651" s="244" t="s">
        <v>473</v>
      </c>
      <c r="D651" s="258">
        <v>4440</v>
      </c>
      <c r="E651" s="387"/>
      <c r="F651" s="92">
        <v>24293</v>
      </c>
      <c r="G651" s="327">
        <v>24293</v>
      </c>
      <c r="H651" s="92">
        <f>G651</f>
        <v>24293</v>
      </c>
      <c r="I651" s="260"/>
      <c r="J651" s="92"/>
      <c r="K651" s="243">
        <f t="shared" si="124"/>
      </c>
    </row>
    <row r="652" spans="1:11" s="104" customFormat="1" ht="24">
      <c r="A652" s="27"/>
      <c r="B652" s="32"/>
      <c r="C652" s="72" t="s">
        <v>474</v>
      </c>
      <c r="D652" s="258">
        <v>8070</v>
      </c>
      <c r="E652" s="467">
        <v>16133</v>
      </c>
      <c r="F652" s="195">
        <v>10187</v>
      </c>
      <c r="G652" s="362">
        <v>10187</v>
      </c>
      <c r="H652" s="92">
        <f>G652</f>
        <v>10187</v>
      </c>
      <c r="I652" s="260"/>
      <c r="J652" s="92"/>
      <c r="K652" s="243">
        <f t="shared" si="124"/>
        <v>0.6314386660881424</v>
      </c>
    </row>
    <row r="653" spans="1:11" s="104" customFormat="1" ht="12.75">
      <c r="A653" s="27"/>
      <c r="B653" s="59"/>
      <c r="C653" s="244" t="s">
        <v>21</v>
      </c>
      <c r="D653" s="258">
        <v>4300</v>
      </c>
      <c r="E653" s="387">
        <v>1500</v>
      </c>
      <c r="F653" s="92"/>
      <c r="G653" s="327"/>
      <c r="H653" s="92">
        <f>G653</f>
        <v>0</v>
      </c>
      <c r="I653" s="260"/>
      <c r="J653" s="92"/>
      <c r="K653" s="243">
        <f t="shared" si="124"/>
      </c>
    </row>
    <row r="654" spans="1:11" s="106" customFormat="1" ht="18" customHeight="1">
      <c r="A654" s="27"/>
      <c r="B654" s="40">
        <v>85415</v>
      </c>
      <c r="C654" s="326" t="s">
        <v>432</v>
      </c>
      <c r="D654" s="278"/>
      <c r="E654" s="348">
        <f aca="true" t="shared" si="125" ref="E654:J654">IF(SUM(E655:E656)&gt;0,SUM(E655:E656),"")</f>
        <v>183866</v>
      </c>
      <c r="F654" s="31">
        <f t="shared" si="125"/>
        <v>50000</v>
      </c>
      <c r="G654" s="249">
        <f t="shared" si="125"/>
        <v>50000</v>
      </c>
      <c r="H654" s="31">
        <f t="shared" si="125"/>
        <v>50000</v>
      </c>
      <c r="I654" s="250">
        <f t="shared" si="125"/>
      </c>
      <c r="J654" s="31">
        <f t="shared" si="125"/>
      </c>
      <c r="K654" s="251">
        <f t="shared" si="124"/>
        <v>0.2719371716358652</v>
      </c>
    </row>
    <row r="655" spans="1:11" s="104" customFormat="1" ht="12.75">
      <c r="A655" s="39"/>
      <c r="B655" s="32"/>
      <c r="C655" s="244" t="s">
        <v>433</v>
      </c>
      <c r="D655" s="258">
        <v>3240</v>
      </c>
      <c r="E655" s="387">
        <v>183866</v>
      </c>
      <c r="F655" s="92">
        <v>50000</v>
      </c>
      <c r="G655" s="327">
        <v>50000</v>
      </c>
      <c r="H655" s="92">
        <f>G655</f>
        <v>50000</v>
      </c>
      <c r="I655" s="260"/>
      <c r="J655" s="92"/>
      <c r="K655" s="243">
        <f t="shared" si="124"/>
        <v>0.2719371716358652</v>
      </c>
    </row>
    <row r="656" spans="1:11" s="104" customFormat="1" ht="13.5" thickBot="1">
      <c r="A656" s="84"/>
      <c r="B656" s="68"/>
      <c r="C656" s="331"/>
      <c r="D656" s="332"/>
      <c r="E656" s="468"/>
      <c r="F656" s="469"/>
      <c r="G656" s="470"/>
      <c r="H656" s="92">
        <f>G656</f>
        <v>0</v>
      </c>
      <c r="I656" s="333"/>
      <c r="J656" s="93"/>
      <c r="K656" s="256">
        <f t="shared" si="124"/>
      </c>
    </row>
    <row r="657" spans="1:11" s="108" customFormat="1" ht="21" customHeight="1" thickBot="1">
      <c r="A657" s="430">
        <v>900</v>
      </c>
      <c r="B657" s="257"/>
      <c r="C657" s="334" t="s">
        <v>235</v>
      </c>
      <c r="D657" s="227"/>
      <c r="E657" s="228">
        <f aca="true" t="shared" si="126" ref="E657:J657">IF(SUM(E658,E667,E671,E679,E685,E688,E693,E696)&gt;0,SUM(E658,E667,E671,E679,E685,E688,E693,E696),"")</f>
        <v>8953411</v>
      </c>
      <c r="F657" s="203">
        <f t="shared" si="126"/>
        <v>19580052</v>
      </c>
      <c r="G657" s="203">
        <f t="shared" si="126"/>
        <v>19079688</v>
      </c>
      <c r="H657" s="203">
        <f t="shared" si="126"/>
        <v>19079688</v>
      </c>
      <c r="I657" s="229">
        <f t="shared" si="126"/>
      </c>
      <c r="J657" s="203">
        <f t="shared" si="126"/>
      </c>
      <c r="K657" s="230">
        <f t="shared" si="124"/>
        <v>2.1309965553910124</v>
      </c>
    </row>
    <row r="658" spans="1:11" s="106" customFormat="1" ht="18" customHeight="1">
      <c r="A658" s="181"/>
      <c r="B658" s="62">
        <v>90001</v>
      </c>
      <c r="C658" s="335" t="s">
        <v>236</v>
      </c>
      <c r="D658" s="234"/>
      <c r="E658" s="235">
        <f aca="true" t="shared" si="127" ref="E658:J658">IF(SUM(E659,E663:E666)&gt;0,SUM(E659,E663:E666),"")</f>
        <v>4092980</v>
      </c>
      <c r="F658" s="81">
        <f t="shared" si="127"/>
        <v>13140182</v>
      </c>
      <c r="G658" s="81">
        <f t="shared" si="127"/>
        <v>13140182</v>
      </c>
      <c r="H658" s="81">
        <f t="shared" si="127"/>
        <v>13140182</v>
      </c>
      <c r="I658" s="236">
        <f t="shared" si="127"/>
      </c>
      <c r="J658" s="81">
        <f t="shared" si="127"/>
      </c>
      <c r="K658" s="237">
        <f t="shared" si="124"/>
        <v>3.21041930329491</v>
      </c>
    </row>
    <row r="659" spans="1:11" s="123" customFormat="1" ht="16.5" customHeight="1">
      <c r="A659" s="39"/>
      <c r="B659" s="32"/>
      <c r="C659" s="244" t="s">
        <v>34</v>
      </c>
      <c r="D659" s="268">
        <v>6052</v>
      </c>
      <c r="E659" s="280">
        <f aca="true" t="shared" si="128" ref="E659:J659">IF(SUM(E660:E662)&gt;0,SUM(E660:E662),"")</f>
        <v>2621355</v>
      </c>
      <c r="F659" s="55">
        <f t="shared" si="128"/>
        <v>5391182</v>
      </c>
      <c r="G659" s="55">
        <f t="shared" si="128"/>
        <v>5391182</v>
      </c>
      <c r="H659" s="55">
        <f t="shared" si="128"/>
        <v>5391182</v>
      </c>
      <c r="I659" s="281">
        <f t="shared" si="128"/>
      </c>
      <c r="J659" s="55">
        <f t="shared" si="128"/>
      </c>
      <c r="K659" s="266">
        <f t="shared" si="124"/>
        <v>2.056639409770901</v>
      </c>
    </row>
    <row r="660" spans="1:11" s="104" customFormat="1" ht="15" customHeight="1">
      <c r="A660" s="27"/>
      <c r="B660" s="32"/>
      <c r="C660" s="383" t="s">
        <v>237</v>
      </c>
      <c r="D660" s="282"/>
      <c r="E660" s="438">
        <v>2560454</v>
      </c>
      <c r="F660" s="137">
        <v>5325912</v>
      </c>
      <c r="G660" s="137">
        <v>5325912</v>
      </c>
      <c r="H660" s="137">
        <v>5325912</v>
      </c>
      <c r="I660" s="270"/>
      <c r="J660" s="137"/>
      <c r="K660" s="243">
        <f t="shared" si="124"/>
        <v>2.080065488386044</v>
      </c>
    </row>
    <row r="661" spans="1:11" s="104" customFormat="1" ht="15" customHeight="1">
      <c r="A661" s="27"/>
      <c r="B661" s="32"/>
      <c r="C661" s="440" t="s">
        <v>237</v>
      </c>
      <c r="D661" s="272"/>
      <c r="E661" s="441">
        <v>60901</v>
      </c>
      <c r="F661" s="119"/>
      <c r="G661" s="119"/>
      <c r="H661" s="92">
        <f aca="true" t="shared" si="129" ref="H661:H666">G661</f>
        <v>0</v>
      </c>
      <c r="I661" s="317"/>
      <c r="J661" s="119"/>
      <c r="K661" s="243">
        <f t="shared" si="124"/>
      </c>
    </row>
    <row r="662" spans="1:11" s="104" customFormat="1" ht="15" customHeight="1">
      <c r="A662" s="27"/>
      <c r="B662" s="32"/>
      <c r="C662" s="72" t="s">
        <v>238</v>
      </c>
      <c r="D662" s="272">
        <v>6052</v>
      </c>
      <c r="E662" s="362"/>
      <c r="F662" s="195">
        <v>65270</v>
      </c>
      <c r="G662" s="195">
        <v>65270</v>
      </c>
      <c r="H662" s="92">
        <v>65270</v>
      </c>
      <c r="I662" s="330"/>
      <c r="J662" s="195"/>
      <c r="K662" s="243"/>
    </row>
    <row r="663" spans="1:11" s="104" customFormat="1" ht="27.75" customHeight="1">
      <c r="A663" s="27"/>
      <c r="B663" s="32"/>
      <c r="C663" s="72" t="s">
        <v>239</v>
      </c>
      <c r="D663" s="258">
        <v>6051</v>
      </c>
      <c r="E663" s="327">
        <v>1431000</v>
      </c>
      <c r="F663" s="92">
        <v>6087000</v>
      </c>
      <c r="G663" s="92">
        <v>6087000</v>
      </c>
      <c r="H663" s="92">
        <v>6087000</v>
      </c>
      <c r="I663" s="260"/>
      <c r="J663" s="92"/>
      <c r="K663" s="243">
        <f t="shared" si="124"/>
        <v>4.253668763102725</v>
      </c>
    </row>
    <row r="664" spans="1:11" s="104" customFormat="1" ht="41.25" customHeight="1">
      <c r="A664" s="27"/>
      <c r="B664" s="32"/>
      <c r="C664" s="72" t="s">
        <v>240</v>
      </c>
      <c r="D664" s="258">
        <v>6051</v>
      </c>
      <c r="E664" s="327"/>
      <c r="F664" s="92">
        <v>772000</v>
      </c>
      <c r="G664" s="92">
        <v>772000</v>
      </c>
      <c r="H664" s="92">
        <f t="shared" si="129"/>
        <v>772000</v>
      </c>
      <c r="I664" s="260"/>
      <c r="J664" s="92"/>
      <c r="K664" s="243">
        <f t="shared" si="124"/>
      </c>
    </row>
    <row r="665" spans="1:11" s="104" customFormat="1" ht="37.5" customHeight="1">
      <c r="A665" s="27"/>
      <c r="B665" s="32"/>
      <c r="C665" s="72" t="s">
        <v>241</v>
      </c>
      <c r="D665" s="258">
        <v>6210</v>
      </c>
      <c r="E665" s="327">
        <v>40625</v>
      </c>
      <c r="F665" s="92"/>
      <c r="G665" s="92"/>
      <c r="H665" s="92"/>
      <c r="I665" s="260"/>
      <c r="J665" s="92"/>
      <c r="K665" s="243"/>
    </row>
    <row r="666" spans="1:11" s="104" customFormat="1" ht="26.25" customHeight="1">
      <c r="A666" s="27"/>
      <c r="B666" s="32"/>
      <c r="C666" s="72" t="s">
        <v>242</v>
      </c>
      <c r="D666" s="258">
        <v>6330</v>
      </c>
      <c r="E666" s="327"/>
      <c r="F666" s="92">
        <v>890000</v>
      </c>
      <c r="G666" s="92">
        <v>890000</v>
      </c>
      <c r="H666" s="92">
        <f t="shared" si="129"/>
        <v>890000</v>
      </c>
      <c r="I666" s="260"/>
      <c r="J666" s="92"/>
      <c r="K666" s="243">
        <f t="shared" si="124"/>
      </c>
    </row>
    <row r="667" spans="1:11" s="106" customFormat="1" ht="18" customHeight="1">
      <c r="A667" s="27"/>
      <c r="B667" s="40">
        <v>90002</v>
      </c>
      <c r="C667" s="326" t="s">
        <v>434</v>
      </c>
      <c r="D667" s="278"/>
      <c r="E667" s="249">
        <f aca="true" t="shared" si="130" ref="E667:J667">IF(SUM(E668:E670)&gt;0,SUM(E668:E670),"")</f>
        <v>316000</v>
      </c>
      <c r="F667" s="31">
        <f t="shared" si="130"/>
        <v>1446676</v>
      </c>
      <c r="G667" s="31">
        <f t="shared" si="130"/>
        <v>1445276</v>
      </c>
      <c r="H667" s="31">
        <f t="shared" si="130"/>
        <v>1445276</v>
      </c>
      <c r="I667" s="250">
        <f t="shared" si="130"/>
      </c>
      <c r="J667" s="31">
        <f t="shared" si="130"/>
      </c>
      <c r="K667" s="251">
        <f t="shared" si="124"/>
        <v>4.573658227848101</v>
      </c>
    </row>
    <row r="668" spans="1:11" s="104" customFormat="1" ht="12.75">
      <c r="A668" s="39"/>
      <c r="B668" s="32"/>
      <c r="C668" s="244" t="s">
        <v>21</v>
      </c>
      <c r="D668" s="258">
        <v>4300</v>
      </c>
      <c r="E668" s="327">
        <v>316000</v>
      </c>
      <c r="F668" s="92">
        <v>324000</v>
      </c>
      <c r="G668" s="92">
        <v>322600</v>
      </c>
      <c r="H668" s="92">
        <f>G668</f>
        <v>322600</v>
      </c>
      <c r="I668" s="260"/>
      <c r="J668" s="92"/>
      <c r="K668" s="243">
        <f t="shared" si="124"/>
        <v>1.020886075949367</v>
      </c>
    </row>
    <row r="669" spans="1:11" s="104" customFormat="1" ht="24">
      <c r="A669" s="27"/>
      <c r="B669" s="32"/>
      <c r="C669" s="72" t="s">
        <v>435</v>
      </c>
      <c r="D669" s="258">
        <v>6050</v>
      </c>
      <c r="E669" s="327"/>
      <c r="F669" s="92">
        <v>1100000</v>
      </c>
      <c r="G669" s="92">
        <v>1100000</v>
      </c>
      <c r="H669" s="92">
        <f>G669</f>
        <v>1100000</v>
      </c>
      <c r="I669" s="260"/>
      <c r="J669" s="92"/>
      <c r="K669" s="243">
        <f t="shared" si="124"/>
      </c>
    </row>
    <row r="670" spans="1:11" s="104" customFormat="1" ht="24">
      <c r="A670" s="27"/>
      <c r="B670" s="59"/>
      <c r="C670" s="72" t="s">
        <v>436</v>
      </c>
      <c r="D670" s="258">
        <v>8070</v>
      </c>
      <c r="E670" s="327"/>
      <c r="F670" s="92">
        <v>22676</v>
      </c>
      <c r="G670" s="92">
        <v>22676</v>
      </c>
      <c r="H670" s="92">
        <f>G670</f>
        <v>22676</v>
      </c>
      <c r="I670" s="260"/>
      <c r="J670" s="92"/>
      <c r="K670" s="243">
        <f t="shared" si="124"/>
      </c>
    </row>
    <row r="671" spans="1:11" s="106" customFormat="1" ht="18" customHeight="1">
      <c r="A671" s="27"/>
      <c r="B671" s="40">
        <v>90003</v>
      </c>
      <c r="C671" s="326" t="s">
        <v>243</v>
      </c>
      <c r="D671" s="278"/>
      <c r="E671" s="249">
        <f aca="true" t="shared" si="131" ref="E671:J671">IF(SUM(E672,E675:E678)&gt;0,SUM(E672,E675:E678),"")</f>
        <v>1746854</v>
      </c>
      <c r="F671" s="31">
        <f t="shared" si="131"/>
        <v>1224789</v>
      </c>
      <c r="G671" s="31">
        <f t="shared" si="131"/>
        <v>1142789</v>
      </c>
      <c r="H671" s="31">
        <f t="shared" si="131"/>
        <v>1142789</v>
      </c>
      <c r="I671" s="250">
        <f t="shared" si="131"/>
      </c>
      <c r="J671" s="31">
        <f t="shared" si="131"/>
      </c>
      <c r="K671" s="251">
        <f t="shared" si="124"/>
        <v>0.6541983474291497</v>
      </c>
    </row>
    <row r="672" spans="1:11" s="123" customFormat="1" ht="12.75">
      <c r="A672" s="138"/>
      <c r="B672" s="32"/>
      <c r="C672" s="244" t="s">
        <v>244</v>
      </c>
      <c r="D672" s="268">
        <v>4300</v>
      </c>
      <c r="E672" s="280">
        <f aca="true" t="shared" si="132" ref="E672:J672">IF(SUM(E673:E674)&gt;0,SUM(E673:E674),"")</f>
        <v>600000</v>
      </c>
      <c r="F672" s="55">
        <f t="shared" si="132"/>
        <v>700000</v>
      </c>
      <c r="G672" s="55">
        <f t="shared" si="132"/>
        <v>618000</v>
      </c>
      <c r="H672" s="55">
        <f t="shared" si="132"/>
        <v>618000</v>
      </c>
      <c r="I672" s="281">
        <f t="shared" si="132"/>
      </c>
      <c r="J672" s="55">
        <f t="shared" si="132"/>
      </c>
      <c r="K672" s="266">
        <f t="shared" si="124"/>
        <v>1.03</v>
      </c>
    </row>
    <row r="673" spans="1:11" s="104" customFormat="1" ht="12.75">
      <c r="A673" s="27"/>
      <c r="B673" s="32"/>
      <c r="C673" s="383" t="s">
        <v>437</v>
      </c>
      <c r="D673" s="282"/>
      <c r="E673" s="438">
        <v>250000</v>
      </c>
      <c r="F673" s="137">
        <v>300000</v>
      </c>
      <c r="G673" s="137">
        <v>257500</v>
      </c>
      <c r="H673" s="92">
        <f aca="true" t="shared" si="133" ref="H673:H678">G673</f>
        <v>257500</v>
      </c>
      <c r="I673" s="270"/>
      <c r="J673" s="137"/>
      <c r="K673" s="243">
        <f t="shared" si="124"/>
        <v>1.03</v>
      </c>
    </row>
    <row r="674" spans="1:11" s="104" customFormat="1" ht="12.75">
      <c r="A674" s="27"/>
      <c r="B674" s="32"/>
      <c r="C674" s="380" t="s">
        <v>245</v>
      </c>
      <c r="D674" s="282"/>
      <c r="E674" s="327">
        <v>350000</v>
      </c>
      <c r="F674" s="92">
        <v>400000</v>
      </c>
      <c r="G674" s="92">
        <v>360500</v>
      </c>
      <c r="H674" s="92">
        <f t="shared" si="133"/>
        <v>360500</v>
      </c>
      <c r="I674" s="316"/>
      <c r="J674" s="322"/>
      <c r="K674" s="243">
        <f t="shared" si="124"/>
        <v>1.03</v>
      </c>
    </row>
    <row r="675" spans="1:11" s="104" customFormat="1" ht="24">
      <c r="A675" s="27"/>
      <c r="B675" s="32"/>
      <c r="C675" s="72" t="s">
        <v>234</v>
      </c>
      <c r="D675" s="258">
        <v>8070</v>
      </c>
      <c r="E675" s="327">
        <v>1094678</v>
      </c>
      <c r="F675" s="92">
        <v>479189</v>
      </c>
      <c r="G675" s="92">
        <v>479189</v>
      </c>
      <c r="H675" s="92">
        <f t="shared" si="133"/>
        <v>479189</v>
      </c>
      <c r="I675" s="260"/>
      <c r="J675" s="92"/>
      <c r="K675" s="243">
        <f t="shared" si="124"/>
        <v>0.43774424990727867</v>
      </c>
    </row>
    <row r="676" spans="1:11" s="104" customFormat="1" ht="12.75">
      <c r="A676" s="27"/>
      <c r="B676" s="32"/>
      <c r="C676" s="244" t="s">
        <v>246</v>
      </c>
      <c r="D676" s="258">
        <v>8020</v>
      </c>
      <c r="E676" s="327">
        <v>52176</v>
      </c>
      <c r="F676" s="92">
        <v>45600</v>
      </c>
      <c r="G676" s="92">
        <v>45600</v>
      </c>
      <c r="H676" s="92">
        <f t="shared" si="133"/>
        <v>45600</v>
      </c>
      <c r="I676" s="260"/>
      <c r="J676" s="92"/>
      <c r="K676" s="243">
        <f t="shared" si="124"/>
        <v>0.8739650413983441</v>
      </c>
    </row>
    <row r="677" spans="1:11" s="104" customFormat="1" ht="12.75">
      <c r="A677" s="27"/>
      <c r="B677" s="32"/>
      <c r="C677" s="244"/>
      <c r="D677" s="258"/>
      <c r="E677" s="327"/>
      <c r="F677" s="92"/>
      <c r="G677" s="92"/>
      <c r="H677" s="92">
        <f t="shared" si="133"/>
        <v>0</v>
      </c>
      <c r="I677" s="260"/>
      <c r="J677" s="92"/>
      <c r="K677" s="243">
        <f t="shared" si="124"/>
      </c>
    </row>
    <row r="678" spans="1:11" s="104" customFormat="1" ht="12.75">
      <c r="A678" s="27"/>
      <c r="B678" s="32"/>
      <c r="C678" s="244"/>
      <c r="D678" s="258"/>
      <c r="E678" s="327"/>
      <c r="F678" s="92"/>
      <c r="G678" s="92"/>
      <c r="H678" s="92">
        <f t="shared" si="133"/>
        <v>0</v>
      </c>
      <c r="I678" s="260"/>
      <c r="J678" s="92"/>
      <c r="K678" s="243">
        <f t="shared" si="124"/>
      </c>
    </row>
    <row r="679" spans="1:11" s="106" customFormat="1" ht="18" customHeight="1">
      <c r="A679" s="27"/>
      <c r="B679" s="40">
        <v>90004</v>
      </c>
      <c r="C679" s="326" t="s">
        <v>247</v>
      </c>
      <c r="D679" s="278"/>
      <c r="E679" s="249">
        <f aca="true" t="shared" si="134" ref="E679:J679">IF(SUM(E680,E684)&gt;0,SUM(E680,E684),"")</f>
        <v>744000</v>
      </c>
      <c r="F679" s="31">
        <f t="shared" si="134"/>
        <v>820000</v>
      </c>
      <c r="G679" s="31">
        <f t="shared" si="134"/>
        <v>760000</v>
      </c>
      <c r="H679" s="31">
        <f t="shared" si="134"/>
        <v>760000</v>
      </c>
      <c r="I679" s="250">
        <f t="shared" si="134"/>
      </c>
      <c r="J679" s="31">
        <f t="shared" si="134"/>
      </c>
      <c r="K679" s="251">
        <f t="shared" si="124"/>
        <v>1.021505376344086</v>
      </c>
    </row>
    <row r="680" spans="1:11" s="104" customFormat="1" ht="12.75">
      <c r="A680" s="39"/>
      <c r="B680" s="32"/>
      <c r="C680" s="244" t="s">
        <v>21</v>
      </c>
      <c r="D680" s="268">
        <v>4300</v>
      </c>
      <c r="E680" s="280">
        <f aca="true" t="shared" si="135" ref="E680:J680">IF(SUM(E681:E683)&gt;0,SUM(E681:E683),"")</f>
        <v>744000</v>
      </c>
      <c r="F680" s="55">
        <f t="shared" si="135"/>
        <v>820000</v>
      </c>
      <c r="G680" s="55">
        <f t="shared" si="135"/>
        <v>760000</v>
      </c>
      <c r="H680" s="55">
        <f t="shared" si="135"/>
        <v>760000</v>
      </c>
      <c r="I680" s="281">
        <f t="shared" si="135"/>
      </c>
      <c r="J680" s="55">
        <f t="shared" si="135"/>
      </c>
      <c r="K680" s="266">
        <f t="shared" si="124"/>
        <v>1.021505376344086</v>
      </c>
    </row>
    <row r="681" spans="1:11" s="104" customFormat="1" ht="12.75">
      <c r="A681" s="27"/>
      <c r="B681" s="32"/>
      <c r="C681" s="383" t="s">
        <v>475</v>
      </c>
      <c r="D681" s="282"/>
      <c r="E681" s="327">
        <v>250000</v>
      </c>
      <c r="F681" s="92">
        <v>380000</v>
      </c>
      <c r="G681" s="92">
        <v>320000</v>
      </c>
      <c r="H681" s="92">
        <f>G681</f>
        <v>320000</v>
      </c>
      <c r="I681" s="270"/>
      <c r="J681" s="137"/>
      <c r="K681" s="243">
        <f t="shared" si="124"/>
        <v>1.28</v>
      </c>
    </row>
    <row r="682" spans="1:11" s="104" customFormat="1" ht="12.75">
      <c r="A682" s="27"/>
      <c r="B682" s="32"/>
      <c r="C682" s="380" t="s">
        <v>248</v>
      </c>
      <c r="D682" s="282"/>
      <c r="E682" s="327">
        <v>494000</v>
      </c>
      <c r="F682" s="92">
        <v>440000</v>
      </c>
      <c r="G682" s="92">
        <v>440000</v>
      </c>
      <c r="H682" s="92">
        <f>G682</f>
        <v>440000</v>
      </c>
      <c r="I682" s="316"/>
      <c r="J682" s="322"/>
      <c r="K682" s="243">
        <f t="shared" si="124"/>
        <v>0.8906882591093117</v>
      </c>
    </row>
    <row r="683" spans="1:11" s="104" customFormat="1" ht="12.75">
      <c r="A683" s="27"/>
      <c r="B683" s="32"/>
      <c r="C683" s="440"/>
      <c r="D683" s="272"/>
      <c r="E683" s="327"/>
      <c r="F683" s="92"/>
      <c r="G683" s="92"/>
      <c r="H683" s="92">
        <f>G683</f>
        <v>0</v>
      </c>
      <c r="I683" s="317"/>
      <c r="J683" s="119"/>
      <c r="K683" s="243">
        <f t="shared" si="124"/>
      </c>
    </row>
    <row r="684" spans="1:11" s="104" customFormat="1" ht="12.75">
      <c r="A684" s="27"/>
      <c r="B684" s="59"/>
      <c r="C684" s="244"/>
      <c r="D684" s="258"/>
      <c r="E684" s="327"/>
      <c r="F684" s="92"/>
      <c r="G684" s="92"/>
      <c r="H684" s="92">
        <f>G684</f>
        <v>0</v>
      </c>
      <c r="I684" s="260"/>
      <c r="J684" s="92"/>
      <c r="K684" s="243">
        <f t="shared" si="124"/>
      </c>
    </row>
    <row r="685" spans="1:11" s="106" customFormat="1" ht="18" customHeight="1">
      <c r="A685" s="27"/>
      <c r="B685" s="40">
        <v>90013</v>
      </c>
      <c r="C685" s="326" t="s">
        <v>249</v>
      </c>
      <c r="D685" s="278"/>
      <c r="E685" s="249">
        <f aca="true" t="shared" si="136" ref="E685:J685">IF(SUM(E686:E687)&gt;0,SUM(E686:E687),"")</f>
        <v>87000</v>
      </c>
      <c r="F685" s="31">
        <f t="shared" si="136"/>
        <v>280000</v>
      </c>
      <c r="G685" s="31">
        <f t="shared" si="136"/>
        <v>100000</v>
      </c>
      <c r="H685" s="31">
        <f t="shared" si="136"/>
        <v>100000</v>
      </c>
      <c r="I685" s="250">
        <f t="shared" si="136"/>
      </c>
      <c r="J685" s="31">
        <f t="shared" si="136"/>
      </c>
      <c r="K685" s="251">
        <f t="shared" si="124"/>
        <v>1.1494252873563218</v>
      </c>
    </row>
    <row r="686" spans="1:11" s="104" customFormat="1" ht="12.75">
      <c r="A686" s="39"/>
      <c r="B686" s="32"/>
      <c r="C686" s="244" t="s">
        <v>21</v>
      </c>
      <c r="D686" s="258">
        <v>4300</v>
      </c>
      <c r="E686" s="327">
        <v>87000</v>
      </c>
      <c r="F686" s="92">
        <v>280000</v>
      </c>
      <c r="G686" s="92">
        <v>100000</v>
      </c>
      <c r="H686" s="92">
        <f>G686</f>
        <v>100000</v>
      </c>
      <c r="I686" s="260"/>
      <c r="J686" s="92"/>
      <c r="K686" s="243">
        <f t="shared" si="124"/>
        <v>1.1494252873563218</v>
      </c>
    </row>
    <row r="687" spans="1:11" s="104" customFormat="1" ht="12.75">
      <c r="A687" s="27"/>
      <c r="B687" s="59"/>
      <c r="C687" s="244"/>
      <c r="D687" s="258"/>
      <c r="E687" s="327"/>
      <c r="F687" s="92"/>
      <c r="G687" s="92"/>
      <c r="H687" s="92">
        <f>G687</f>
        <v>0</v>
      </c>
      <c r="I687" s="260"/>
      <c r="J687" s="92"/>
      <c r="K687" s="243">
        <f t="shared" si="124"/>
      </c>
    </row>
    <row r="688" spans="1:11" s="106" customFormat="1" ht="20.25" customHeight="1">
      <c r="A688" s="27"/>
      <c r="B688" s="62">
        <v>90015</v>
      </c>
      <c r="C688" s="335" t="s">
        <v>250</v>
      </c>
      <c r="D688" s="234"/>
      <c r="E688" s="235">
        <f aca="true" t="shared" si="137" ref="E688:J688">IF(SUM(E689:E692)&gt;0,SUM(E689:E692),"")</f>
        <v>1738877</v>
      </c>
      <c r="F688" s="81">
        <f t="shared" si="137"/>
        <v>1690000</v>
      </c>
      <c r="G688" s="81">
        <f t="shared" si="137"/>
        <v>1690000</v>
      </c>
      <c r="H688" s="81">
        <f t="shared" si="137"/>
        <v>1690000</v>
      </c>
      <c r="I688" s="236">
        <f t="shared" si="137"/>
      </c>
      <c r="J688" s="81">
        <f t="shared" si="137"/>
      </c>
      <c r="K688" s="251">
        <f t="shared" si="124"/>
        <v>0.9718916289076226</v>
      </c>
    </row>
    <row r="689" spans="1:11" s="104" customFormat="1" ht="13.5" customHeight="1">
      <c r="A689" s="39"/>
      <c r="B689" s="32"/>
      <c r="C689" s="244" t="s">
        <v>476</v>
      </c>
      <c r="D689" s="258">
        <v>4300</v>
      </c>
      <c r="E689" s="327">
        <v>400000</v>
      </c>
      <c r="F689" s="92">
        <v>400000</v>
      </c>
      <c r="G689" s="92">
        <v>400000</v>
      </c>
      <c r="H689" s="92">
        <f>G689</f>
        <v>400000</v>
      </c>
      <c r="I689" s="260"/>
      <c r="J689" s="92"/>
      <c r="K689" s="243">
        <f t="shared" si="124"/>
        <v>1</v>
      </c>
    </row>
    <row r="690" spans="1:11" s="104" customFormat="1" ht="13.5" customHeight="1">
      <c r="A690" s="39"/>
      <c r="B690" s="32"/>
      <c r="C690" s="244" t="s">
        <v>87</v>
      </c>
      <c r="D690" s="258">
        <v>4210</v>
      </c>
      <c r="E690" s="327">
        <v>30000</v>
      </c>
      <c r="F690" s="92"/>
      <c r="G690" s="92"/>
      <c r="H690" s="92"/>
      <c r="I690" s="260"/>
      <c r="J690" s="92"/>
      <c r="K690" s="243"/>
    </row>
    <row r="691" spans="1:11" s="104" customFormat="1" ht="15" customHeight="1">
      <c r="A691" s="27"/>
      <c r="B691" s="32"/>
      <c r="C691" s="244" t="s">
        <v>113</v>
      </c>
      <c r="D691" s="258">
        <v>4260</v>
      </c>
      <c r="E691" s="327">
        <v>1164877</v>
      </c>
      <c r="F691" s="92">
        <v>1250000</v>
      </c>
      <c r="G691" s="92">
        <v>1250000</v>
      </c>
      <c r="H691" s="92">
        <v>1250000</v>
      </c>
      <c r="I691" s="260"/>
      <c r="J691" s="92"/>
      <c r="K691" s="243">
        <f t="shared" si="124"/>
        <v>1.0730746679692362</v>
      </c>
    </row>
    <row r="692" spans="1:11" s="104" customFormat="1" ht="13.5" customHeight="1">
      <c r="A692" s="27"/>
      <c r="B692" s="59"/>
      <c r="C692" s="244" t="s">
        <v>157</v>
      </c>
      <c r="D692" s="258">
        <v>6050</v>
      </c>
      <c r="E692" s="327">
        <v>144000</v>
      </c>
      <c r="F692" s="92">
        <v>40000</v>
      </c>
      <c r="G692" s="92">
        <v>40000</v>
      </c>
      <c r="H692" s="92">
        <v>40000</v>
      </c>
      <c r="I692" s="260"/>
      <c r="J692" s="92"/>
      <c r="K692" s="243">
        <f t="shared" si="124"/>
        <v>0.2777777777777778</v>
      </c>
    </row>
    <row r="693" spans="1:11" s="104" customFormat="1" ht="18" customHeight="1">
      <c r="A693" s="27"/>
      <c r="B693" s="62" t="s">
        <v>251</v>
      </c>
      <c r="C693" s="326" t="s">
        <v>142</v>
      </c>
      <c r="D693" s="278"/>
      <c r="E693" s="471">
        <f aca="true" t="shared" si="138" ref="E693:J693">IF(SUM(E694:E695)&gt;0,SUM(E694:E695),"")</f>
        <v>10000</v>
      </c>
      <c r="F693" s="140">
        <f t="shared" si="138"/>
        <v>10000</v>
      </c>
      <c r="G693" s="140">
        <f t="shared" si="138"/>
        <v>10000</v>
      </c>
      <c r="H693" s="140">
        <f t="shared" si="138"/>
        <v>10000</v>
      </c>
      <c r="I693" s="472">
        <f t="shared" si="138"/>
      </c>
      <c r="J693" s="140">
        <f t="shared" si="138"/>
      </c>
      <c r="K693" s="251">
        <f t="shared" si="124"/>
        <v>1</v>
      </c>
    </row>
    <row r="694" spans="1:11" s="104" customFormat="1" ht="13.5" customHeight="1">
      <c r="A694" s="27"/>
      <c r="B694" s="32"/>
      <c r="C694" s="244" t="s">
        <v>87</v>
      </c>
      <c r="D694" s="258">
        <v>4210</v>
      </c>
      <c r="E694" s="327">
        <v>5379</v>
      </c>
      <c r="F694" s="92">
        <v>10000</v>
      </c>
      <c r="G694" s="92">
        <v>10000</v>
      </c>
      <c r="H694" s="92">
        <f>G694</f>
        <v>10000</v>
      </c>
      <c r="I694" s="260"/>
      <c r="J694" s="92"/>
      <c r="K694" s="243">
        <f t="shared" si="124"/>
        <v>1.8590816136828408</v>
      </c>
    </row>
    <row r="695" spans="1:11" s="104" customFormat="1" ht="13.5" customHeight="1">
      <c r="A695" s="27"/>
      <c r="B695" s="59"/>
      <c r="C695" s="244" t="s">
        <v>21</v>
      </c>
      <c r="D695" s="473">
        <v>4300</v>
      </c>
      <c r="E695" s="327">
        <v>4621</v>
      </c>
      <c r="F695" s="92"/>
      <c r="G695" s="92"/>
      <c r="H695" s="92">
        <f>G695</f>
        <v>0</v>
      </c>
      <c r="I695" s="260"/>
      <c r="J695" s="92"/>
      <c r="K695" s="243">
        <f t="shared" si="124"/>
      </c>
    </row>
    <row r="696" spans="1:11" s="106" customFormat="1" ht="20.25" customHeight="1">
      <c r="A696" s="27"/>
      <c r="B696" s="40">
        <v>90095</v>
      </c>
      <c r="C696" s="326" t="s">
        <v>90</v>
      </c>
      <c r="D696" s="278"/>
      <c r="E696" s="249">
        <f aca="true" t="shared" si="139" ref="E696:J696">IF(SUM(E697:E699,E703:E706)&gt;0,SUM(E697:E699,E703:E706),"")</f>
        <v>217700</v>
      </c>
      <c r="F696" s="31">
        <f t="shared" si="139"/>
        <v>968405</v>
      </c>
      <c r="G696" s="31">
        <f t="shared" si="139"/>
        <v>791441</v>
      </c>
      <c r="H696" s="31">
        <f t="shared" si="139"/>
        <v>791441</v>
      </c>
      <c r="I696" s="250">
        <f t="shared" si="139"/>
      </c>
      <c r="J696" s="31">
        <f t="shared" si="139"/>
      </c>
      <c r="K696" s="251">
        <f t="shared" si="124"/>
        <v>3.635466237942122</v>
      </c>
    </row>
    <row r="697" spans="1:11" s="104" customFormat="1" ht="15" customHeight="1">
      <c r="A697" s="39"/>
      <c r="B697" s="32"/>
      <c r="C697" s="244" t="s">
        <v>252</v>
      </c>
      <c r="D697" s="258">
        <v>4100</v>
      </c>
      <c r="E697" s="327">
        <v>125000</v>
      </c>
      <c r="F697" s="92">
        <v>130000</v>
      </c>
      <c r="G697" s="92">
        <v>130000</v>
      </c>
      <c r="H697" s="92">
        <f>G697</f>
        <v>130000</v>
      </c>
      <c r="I697" s="260"/>
      <c r="J697" s="92"/>
      <c r="K697" s="243">
        <f t="shared" si="124"/>
        <v>1.04</v>
      </c>
    </row>
    <row r="698" spans="1:11" s="104" customFormat="1" ht="13.5" customHeight="1">
      <c r="A698" s="27"/>
      <c r="B698" s="32"/>
      <c r="C698" s="244" t="s">
        <v>253</v>
      </c>
      <c r="D698" s="258">
        <v>4260</v>
      </c>
      <c r="E698" s="327">
        <v>5000</v>
      </c>
      <c r="F698" s="92">
        <v>5000</v>
      </c>
      <c r="G698" s="92">
        <v>5000</v>
      </c>
      <c r="H698" s="92">
        <f>G698</f>
        <v>5000</v>
      </c>
      <c r="I698" s="260"/>
      <c r="J698" s="92"/>
      <c r="K698" s="243">
        <f t="shared" si="124"/>
        <v>1</v>
      </c>
    </row>
    <row r="699" spans="1:11" s="123" customFormat="1" ht="13.5" customHeight="1">
      <c r="A699" s="27"/>
      <c r="B699" s="32"/>
      <c r="C699" s="244" t="s">
        <v>21</v>
      </c>
      <c r="D699" s="268">
        <v>4300</v>
      </c>
      <c r="E699" s="280">
        <f aca="true" t="shared" si="140" ref="E699:J699">IF(SUM(E700:E702)&gt;0,SUM(E700:E702),"")</f>
        <v>25200</v>
      </c>
      <c r="F699" s="55">
        <f t="shared" si="140"/>
        <v>24000</v>
      </c>
      <c r="G699" s="55">
        <f t="shared" si="140"/>
        <v>24000</v>
      </c>
      <c r="H699" s="55">
        <f t="shared" si="140"/>
        <v>24000</v>
      </c>
      <c r="I699" s="281">
        <f t="shared" si="140"/>
      </c>
      <c r="J699" s="55">
        <f t="shared" si="140"/>
      </c>
      <c r="K699" s="266">
        <f t="shared" si="124"/>
        <v>0.9523809523809523</v>
      </c>
    </row>
    <row r="700" spans="1:11" s="104" customFormat="1" ht="12.75">
      <c r="A700" s="27"/>
      <c r="B700" s="32"/>
      <c r="C700" s="380" t="s">
        <v>254</v>
      </c>
      <c r="D700" s="282"/>
      <c r="E700" s="327">
        <v>21200</v>
      </c>
      <c r="F700" s="92">
        <v>20000</v>
      </c>
      <c r="G700" s="92">
        <v>20000</v>
      </c>
      <c r="H700" s="92">
        <f aca="true" t="shared" si="141" ref="H700:H705">G700</f>
        <v>20000</v>
      </c>
      <c r="I700" s="316"/>
      <c r="J700" s="322"/>
      <c r="K700" s="243">
        <f t="shared" si="124"/>
        <v>0.9433962264150944</v>
      </c>
    </row>
    <row r="701" spans="1:11" s="104" customFormat="1" ht="12.75">
      <c r="A701" s="27"/>
      <c r="B701" s="32"/>
      <c r="C701" s="380"/>
      <c r="D701" s="282"/>
      <c r="E701" s="327"/>
      <c r="F701" s="92"/>
      <c r="G701" s="92"/>
      <c r="H701" s="92"/>
      <c r="I701" s="316"/>
      <c r="J701" s="322"/>
      <c r="K701" s="243">
        <f t="shared" si="124"/>
      </c>
    </row>
    <row r="702" spans="1:11" s="104" customFormat="1" ht="12.75">
      <c r="A702" s="27"/>
      <c r="B702" s="32"/>
      <c r="C702" s="440" t="s">
        <v>255</v>
      </c>
      <c r="D702" s="474"/>
      <c r="E702" s="327">
        <v>4000</v>
      </c>
      <c r="F702" s="92">
        <v>4000</v>
      </c>
      <c r="G702" s="92">
        <v>4000</v>
      </c>
      <c r="H702" s="92">
        <f t="shared" si="141"/>
        <v>4000</v>
      </c>
      <c r="I702" s="317"/>
      <c r="J702" s="119"/>
      <c r="K702" s="243">
        <f t="shared" si="124"/>
        <v>1</v>
      </c>
    </row>
    <row r="703" spans="1:11" s="104" customFormat="1" ht="24">
      <c r="A703" s="27"/>
      <c r="B703" s="32"/>
      <c r="C703" s="72" t="s">
        <v>436</v>
      </c>
      <c r="D703" s="474">
        <v>8070</v>
      </c>
      <c r="E703" s="327"/>
      <c r="F703" s="92">
        <v>8905</v>
      </c>
      <c r="G703" s="92">
        <v>8905</v>
      </c>
      <c r="H703" s="92">
        <f t="shared" si="141"/>
        <v>8905</v>
      </c>
      <c r="I703" s="439"/>
      <c r="J703" s="385"/>
      <c r="K703" s="243"/>
    </row>
    <row r="704" spans="1:11" s="104" customFormat="1" ht="27" customHeight="1">
      <c r="A704" s="27"/>
      <c r="B704" s="56"/>
      <c r="C704" s="72" t="s">
        <v>256</v>
      </c>
      <c r="D704" s="258">
        <v>4300</v>
      </c>
      <c r="E704" s="327">
        <v>2500</v>
      </c>
      <c r="F704" s="92">
        <v>3500</v>
      </c>
      <c r="G704" s="92">
        <v>3500</v>
      </c>
      <c r="H704" s="92">
        <f t="shared" si="141"/>
        <v>3500</v>
      </c>
      <c r="I704" s="276"/>
      <c r="J704" s="328"/>
      <c r="K704" s="243">
        <f t="shared" si="124"/>
        <v>1.4</v>
      </c>
    </row>
    <row r="705" spans="1:11" s="104" customFormat="1" ht="12.75">
      <c r="A705" s="27"/>
      <c r="B705" s="32"/>
      <c r="C705" s="244" t="s">
        <v>257</v>
      </c>
      <c r="D705" s="258">
        <v>4430</v>
      </c>
      <c r="E705" s="327"/>
      <c r="F705" s="92">
        <v>200000</v>
      </c>
      <c r="G705" s="92">
        <v>200000</v>
      </c>
      <c r="H705" s="92">
        <f t="shared" si="141"/>
        <v>200000</v>
      </c>
      <c r="I705" s="260"/>
      <c r="J705" s="92"/>
      <c r="K705" s="243">
        <f t="shared" si="124"/>
      </c>
    </row>
    <row r="706" spans="1:11" s="123" customFormat="1" ht="13.5" customHeight="1">
      <c r="A706" s="27"/>
      <c r="B706" s="32"/>
      <c r="C706" s="244" t="s">
        <v>34</v>
      </c>
      <c r="D706" s="268">
        <v>6050</v>
      </c>
      <c r="E706" s="280">
        <f aca="true" t="shared" si="142" ref="E706:J706">IF(SUM(E707:E709)&gt;0,SUM(E707:E709),"")</f>
        <v>60000</v>
      </c>
      <c r="F706" s="55">
        <f t="shared" si="142"/>
        <v>597000</v>
      </c>
      <c r="G706" s="55">
        <f t="shared" si="142"/>
        <v>420036</v>
      </c>
      <c r="H706" s="55">
        <f t="shared" si="142"/>
        <v>420036</v>
      </c>
      <c r="I706" s="281">
        <f t="shared" si="142"/>
      </c>
      <c r="J706" s="55">
        <f t="shared" si="142"/>
      </c>
      <c r="K706" s="266">
        <f t="shared" si="124"/>
        <v>7.0006</v>
      </c>
    </row>
    <row r="707" spans="1:11" s="104" customFormat="1" ht="12.75">
      <c r="A707" s="27"/>
      <c r="B707" s="32"/>
      <c r="C707" s="267" t="s">
        <v>258</v>
      </c>
      <c r="D707" s="282"/>
      <c r="E707" s="327">
        <v>20000</v>
      </c>
      <c r="F707" s="92"/>
      <c r="G707" s="92"/>
      <c r="H707" s="92">
        <f>G707</f>
        <v>0</v>
      </c>
      <c r="I707" s="270"/>
      <c r="J707" s="137"/>
      <c r="K707" s="243">
        <f t="shared" si="124"/>
      </c>
    </row>
    <row r="708" spans="1:11" s="104" customFormat="1" ht="13.5" thickBot="1">
      <c r="A708" s="105"/>
      <c r="B708" s="59"/>
      <c r="C708" s="440" t="s">
        <v>259</v>
      </c>
      <c r="D708" s="272"/>
      <c r="E708" s="327">
        <v>40000</v>
      </c>
      <c r="F708" s="92"/>
      <c r="G708" s="92"/>
      <c r="H708" s="92">
        <f>G708</f>
        <v>0</v>
      </c>
      <c r="I708" s="316"/>
      <c r="J708" s="322"/>
      <c r="K708" s="256">
        <f t="shared" si="124"/>
      </c>
    </row>
    <row r="709" spans="1:11" s="104" customFormat="1" ht="13.5" thickBot="1">
      <c r="A709" s="84"/>
      <c r="B709" s="32"/>
      <c r="C709" s="412" t="s">
        <v>260</v>
      </c>
      <c r="D709" s="282"/>
      <c r="E709" s="426"/>
      <c r="F709" s="385">
        <v>597000</v>
      </c>
      <c r="G709" s="385">
        <v>420036</v>
      </c>
      <c r="H709" s="195">
        <f>G709</f>
        <v>420036</v>
      </c>
      <c r="I709" s="439"/>
      <c r="J709" s="385"/>
      <c r="K709" s="475"/>
    </row>
    <row r="710" spans="1:11" s="108" customFormat="1" ht="23.25" customHeight="1" thickBot="1">
      <c r="A710" s="430">
        <v>921</v>
      </c>
      <c r="B710" s="257"/>
      <c r="C710" s="334" t="s">
        <v>261</v>
      </c>
      <c r="D710" s="227"/>
      <c r="E710" s="228">
        <f aca="true" t="shared" si="143" ref="E710:J710">IF(SUM(E711,E715,E719,E723,E727,E730,E733)&gt;0,SUM(E711,E715,E719,E723,E727,E730,E733),"")</f>
        <v>4216200</v>
      </c>
      <c r="F710" s="203">
        <f t="shared" si="143"/>
        <v>5694350</v>
      </c>
      <c r="G710" s="203">
        <f t="shared" si="143"/>
        <v>2472200</v>
      </c>
      <c r="H710" s="203">
        <f t="shared" si="143"/>
        <v>23000</v>
      </c>
      <c r="I710" s="229">
        <f t="shared" si="143"/>
        <v>2449200</v>
      </c>
      <c r="J710" s="203">
        <f t="shared" si="143"/>
      </c>
      <c r="K710" s="230">
        <f t="shared" si="124"/>
        <v>0.5863573834258337</v>
      </c>
    </row>
    <row r="711" spans="1:11" s="106" customFormat="1" ht="21" customHeight="1">
      <c r="A711" s="181"/>
      <c r="B711" s="62">
        <v>92106</v>
      </c>
      <c r="C711" s="335" t="s">
        <v>439</v>
      </c>
      <c r="D711" s="234"/>
      <c r="E711" s="235">
        <f aca="true" t="shared" si="144" ref="E711:J711">IF(SUM(E712:E714)&gt;0,SUM(E712:E714),"")</f>
        <v>638000</v>
      </c>
      <c r="F711" s="81">
        <f t="shared" si="144"/>
        <v>760000</v>
      </c>
      <c r="G711" s="81">
        <f t="shared" si="144"/>
        <v>310000</v>
      </c>
      <c r="H711" s="81">
        <f t="shared" si="144"/>
      </c>
      <c r="I711" s="236">
        <f t="shared" si="144"/>
        <v>310000</v>
      </c>
      <c r="J711" s="81">
        <f t="shared" si="144"/>
      </c>
      <c r="K711" s="237">
        <f t="shared" si="124"/>
        <v>0.48589341692789967</v>
      </c>
    </row>
    <row r="712" spans="1:11" s="104" customFormat="1" ht="15" customHeight="1">
      <c r="A712" s="39"/>
      <c r="B712" s="32"/>
      <c r="C712" s="244" t="s">
        <v>263</v>
      </c>
      <c r="D712" s="258">
        <v>2550</v>
      </c>
      <c r="E712" s="327">
        <v>638000</v>
      </c>
      <c r="F712" s="92">
        <v>760000</v>
      </c>
      <c r="G712" s="92">
        <v>310000</v>
      </c>
      <c r="H712" s="92"/>
      <c r="I712" s="260">
        <f>G712</f>
        <v>310000</v>
      </c>
      <c r="J712" s="92"/>
      <c r="K712" s="243">
        <f t="shared" si="124"/>
        <v>0.48589341692789967</v>
      </c>
    </row>
    <row r="713" spans="1:11" s="126" customFormat="1" ht="12.75">
      <c r="A713" s="27"/>
      <c r="B713" s="96"/>
      <c r="C713" s="72"/>
      <c r="D713" s="339"/>
      <c r="E713" s="327"/>
      <c r="F713" s="92"/>
      <c r="G713" s="92"/>
      <c r="H713" s="92"/>
      <c r="I713" s="260">
        <f>G713</f>
        <v>0</v>
      </c>
      <c r="J713" s="45"/>
      <c r="K713" s="243">
        <f t="shared" si="124"/>
      </c>
    </row>
    <row r="714" spans="1:11" s="126" customFormat="1" ht="12.75">
      <c r="A714" s="95"/>
      <c r="B714" s="127"/>
      <c r="C714" s="72"/>
      <c r="D714" s="339"/>
      <c r="E714" s="327"/>
      <c r="F714" s="92"/>
      <c r="G714" s="92"/>
      <c r="H714" s="92"/>
      <c r="I714" s="260">
        <f>G714</f>
        <v>0</v>
      </c>
      <c r="J714" s="45"/>
      <c r="K714" s="243">
        <f t="shared" si="124"/>
      </c>
    </row>
    <row r="715" spans="1:11" s="106" customFormat="1" ht="16.5" customHeight="1">
      <c r="A715" s="95"/>
      <c r="B715" s="62">
        <v>92108</v>
      </c>
      <c r="C715" s="335" t="s">
        <v>440</v>
      </c>
      <c r="D715" s="234"/>
      <c r="E715" s="235">
        <f aca="true" t="shared" si="145" ref="E715:J715">IF(SUM(E716:E718)&gt;0,SUM(E716:E718),"")</f>
        <v>667000</v>
      </c>
      <c r="F715" s="81">
        <f t="shared" si="145"/>
        <v>755000</v>
      </c>
      <c r="G715" s="81">
        <f t="shared" si="145"/>
        <v>330000</v>
      </c>
      <c r="H715" s="81">
        <f t="shared" si="145"/>
      </c>
      <c r="I715" s="236">
        <f t="shared" si="145"/>
        <v>330000</v>
      </c>
      <c r="J715" s="81">
        <f t="shared" si="145"/>
      </c>
      <c r="K715" s="251">
        <f t="shared" si="124"/>
        <v>0.4947526236881559</v>
      </c>
    </row>
    <row r="716" spans="1:11" s="104" customFormat="1" ht="12.75">
      <c r="A716" s="39"/>
      <c r="B716" s="32"/>
      <c r="C716" s="244" t="s">
        <v>263</v>
      </c>
      <c r="D716" s="258">
        <v>2550</v>
      </c>
      <c r="E716" s="327">
        <v>667000</v>
      </c>
      <c r="F716" s="92">
        <v>755000</v>
      </c>
      <c r="G716" s="92">
        <v>330000</v>
      </c>
      <c r="H716" s="92"/>
      <c r="I716" s="260">
        <f>G716</f>
        <v>330000</v>
      </c>
      <c r="J716" s="92"/>
      <c r="K716" s="243">
        <f aca="true" t="shared" si="146" ref="K716:K780">IF(AND(G716&lt;&gt;"",E716&lt;&gt;""),G716/E716,"")</f>
        <v>0.4947526236881559</v>
      </c>
    </row>
    <row r="717" spans="1:11" s="104" customFormat="1" ht="12.75">
      <c r="A717" s="27"/>
      <c r="B717" s="32"/>
      <c r="C717" s="244"/>
      <c r="D717" s="258"/>
      <c r="E717" s="327"/>
      <c r="F717" s="92"/>
      <c r="G717" s="92"/>
      <c r="H717" s="92"/>
      <c r="I717" s="260"/>
      <c r="J717" s="92"/>
      <c r="K717" s="243">
        <f t="shared" si="146"/>
      </c>
    </row>
    <row r="718" spans="1:11" s="104" customFormat="1" ht="12.75">
      <c r="A718" s="27"/>
      <c r="B718" s="59"/>
      <c r="C718" s="244"/>
      <c r="D718" s="258"/>
      <c r="E718" s="327"/>
      <c r="F718" s="92"/>
      <c r="G718" s="92"/>
      <c r="H718" s="92"/>
      <c r="I718" s="260"/>
      <c r="J718" s="92"/>
      <c r="K718" s="243">
        <f t="shared" si="146"/>
      </c>
    </row>
    <row r="719" spans="1:11" s="106" customFormat="1" ht="16.5" customHeight="1">
      <c r="A719" s="27"/>
      <c r="B719" s="40">
        <v>92109</v>
      </c>
      <c r="C719" s="326" t="s">
        <v>262</v>
      </c>
      <c r="D719" s="278"/>
      <c r="E719" s="249">
        <f aca="true" t="shared" si="147" ref="E719:J719">IF(SUM(E720:E722)&gt;0,SUM(E720:E722),"")</f>
        <v>835000</v>
      </c>
      <c r="F719" s="31">
        <f t="shared" si="147"/>
        <v>1041700</v>
      </c>
      <c r="G719" s="31">
        <f t="shared" si="147"/>
        <v>941700</v>
      </c>
      <c r="H719" s="31">
        <f t="shared" si="147"/>
      </c>
      <c r="I719" s="250">
        <f t="shared" si="147"/>
        <v>941700</v>
      </c>
      <c r="J719" s="31">
        <f t="shared" si="147"/>
      </c>
      <c r="K719" s="251">
        <f t="shared" si="146"/>
        <v>1.1277844311377245</v>
      </c>
    </row>
    <row r="720" spans="1:11" s="104" customFormat="1" ht="12.75">
      <c r="A720" s="39"/>
      <c r="B720" s="32"/>
      <c r="C720" s="244" t="s">
        <v>263</v>
      </c>
      <c r="D720" s="258">
        <v>2550</v>
      </c>
      <c r="E720" s="327">
        <v>835000</v>
      </c>
      <c r="F720" s="92">
        <v>951700</v>
      </c>
      <c r="G720" s="92">
        <v>851700</v>
      </c>
      <c r="H720" s="92"/>
      <c r="I720" s="260">
        <f>G720</f>
        <v>851700</v>
      </c>
      <c r="J720" s="92"/>
      <c r="K720" s="243">
        <f t="shared" si="146"/>
        <v>1.02</v>
      </c>
    </row>
    <row r="721" spans="1:11" s="104" customFormat="1" ht="12.75">
      <c r="A721" s="27"/>
      <c r="B721" s="32"/>
      <c r="C721" s="244" t="s">
        <v>264</v>
      </c>
      <c r="D721" s="258">
        <v>6130</v>
      </c>
      <c r="E721" s="327"/>
      <c r="F721" s="92">
        <v>90000</v>
      </c>
      <c r="G721" s="92">
        <v>90000</v>
      </c>
      <c r="H721" s="92"/>
      <c r="I721" s="260">
        <f>G721</f>
        <v>90000</v>
      </c>
      <c r="J721" s="92"/>
      <c r="K721" s="243">
        <f t="shared" si="146"/>
      </c>
    </row>
    <row r="722" spans="1:11" s="104" customFormat="1" ht="12.75">
      <c r="A722" s="27"/>
      <c r="B722" s="59"/>
      <c r="C722" s="244"/>
      <c r="D722" s="258"/>
      <c r="E722" s="327"/>
      <c r="F722" s="92"/>
      <c r="G722" s="92"/>
      <c r="H722" s="92"/>
      <c r="I722" s="260"/>
      <c r="J722" s="92"/>
      <c r="K722" s="243">
        <f t="shared" si="146"/>
      </c>
    </row>
    <row r="723" spans="1:11" s="106" customFormat="1" ht="16.5" customHeight="1">
      <c r="A723" s="27"/>
      <c r="B723" s="40">
        <v>92116</v>
      </c>
      <c r="C723" s="326" t="s">
        <v>441</v>
      </c>
      <c r="D723" s="278"/>
      <c r="E723" s="249">
        <f aca="true" t="shared" si="148" ref="E723:J723">IF(SUM(E724:E726)&gt;0,SUM(E724:E726),"")</f>
        <v>1109500</v>
      </c>
      <c r="F723" s="31">
        <f t="shared" si="148"/>
        <v>1576950</v>
      </c>
      <c r="G723" s="31">
        <f t="shared" si="148"/>
        <v>405000</v>
      </c>
      <c r="H723" s="31">
        <f t="shared" si="148"/>
      </c>
      <c r="I723" s="250">
        <f t="shared" si="148"/>
        <v>405000</v>
      </c>
      <c r="J723" s="31">
        <f t="shared" si="148"/>
      </c>
      <c r="K723" s="251">
        <f t="shared" si="146"/>
        <v>0.36502929247408744</v>
      </c>
    </row>
    <row r="724" spans="1:11" s="104" customFormat="1" ht="12.75">
      <c r="A724" s="39"/>
      <c r="B724" s="32"/>
      <c r="C724" s="244" t="s">
        <v>263</v>
      </c>
      <c r="D724" s="258">
        <v>2550</v>
      </c>
      <c r="E724" s="327">
        <v>1109500</v>
      </c>
      <c r="F724" s="92">
        <v>1516950</v>
      </c>
      <c r="G724" s="92">
        <v>395000</v>
      </c>
      <c r="H724" s="476"/>
      <c r="I724" s="260">
        <f>G724</f>
        <v>395000</v>
      </c>
      <c r="J724" s="476"/>
      <c r="K724" s="243">
        <f t="shared" si="146"/>
        <v>0.35601622352410994</v>
      </c>
    </row>
    <row r="725" spans="1:11" s="111" customFormat="1" ht="12.75">
      <c r="A725" s="27"/>
      <c r="B725" s="184"/>
      <c r="C725" s="338" t="s">
        <v>264</v>
      </c>
      <c r="D725" s="431">
        <v>6130</v>
      </c>
      <c r="E725" s="327"/>
      <c r="F725" s="92">
        <v>60000</v>
      </c>
      <c r="G725" s="92">
        <v>10000</v>
      </c>
      <c r="H725" s="45"/>
      <c r="I725" s="260">
        <f>G725</f>
        <v>10000</v>
      </c>
      <c r="J725" s="45"/>
      <c r="K725" s="243">
        <f t="shared" si="146"/>
      </c>
    </row>
    <row r="726" spans="1:11" s="104" customFormat="1" ht="12.75">
      <c r="A726" s="213"/>
      <c r="B726" s="59"/>
      <c r="C726" s="244"/>
      <c r="D726" s="258"/>
      <c r="E726" s="327"/>
      <c r="F726" s="92"/>
      <c r="G726" s="92"/>
      <c r="H726" s="476"/>
      <c r="I726" s="260"/>
      <c r="J726" s="476"/>
      <c r="K726" s="243">
        <f t="shared" si="146"/>
      </c>
    </row>
    <row r="727" spans="1:11" s="106" customFormat="1" ht="16.5" customHeight="1">
      <c r="A727" s="27"/>
      <c r="B727" s="40">
        <v>92118</v>
      </c>
      <c r="C727" s="326" t="s">
        <v>442</v>
      </c>
      <c r="D727" s="278"/>
      <c r="E727" s="249">
        <f aca="true" t="shared" si="149" ref="E727:J727">IF(SUM(E728:E729)&gt;0,SUM(E728:E729),"")</f>
        <v>840600</v>
      </c>
      <c r="F727" s="31">
        <f t="shared" si="149"/>
        <v>1298000</v>
      </c>
      <c r="G727" s="31">
        <f t="shared" si="149"/>
        <v>403000</v>
      </c>
      <c r="H727" s="31">
        <f t="shared" si="149"/>
      </c>
      <c r="I727" s="250">
        <f t="shared" si="149"/>
        <v>403000</v>
      </c>
      <c r="J727" s="31">
        <f t="shared" si="149"/>
      </c>
      <c r="K727" s="251">
        <f t="shared" si="146"/>
        <v>0.4794194622888413</v>
      </c>
    </row>
    <row r="728" spans="1:11" s="104" customFormat="1" ht="15" customHeight="1">
      <c r="A728" s="39"/>
      <c r="B728" s="32"/>
      <c r="C728" s="244" t="s">
        <v>263</v>
      </c>
      <c r="D728" s="258">
        <v>2550</v>
      </c>
      <c r="E728" s="327">
        <v>840600</v>
      </c>
      <c r="F728" s="92">
        <v>1298000</v>
      </c>
      <c r="G728" s="92">
        <v>403000</v>
      </c>
      <c r="H728" s="92"/>
      <c r="I728" s="260">
        <f>G728</f>
        <v>403000</v>
      </c>
      <c r="J728" s="92"/>
      <c r="K728" s="243">
        <f t="shared" si="146"/>
        <v>0.4794194622888413</v>
      </c>
    </row>
    <row r="729" spans="1:11" s="104" customFormat="1" ht="15" customHeight="1">
      <c r="A729" s="27"/>
      <c r="B729" s="59"/>
      <c r="C729" s="244"/>
      <c r="D729" s="258"/>
      <c r="E729" s="327"/>
      <c r="F729" s="92"/>
      <c r="G729" s="92"/>
      <c r="H729" s="92"/>
      <c r="I729" s="260"/>
      <c r="J729" s="92"/>
      <c r="K729" s="243">
        <f t="shared" si="146"/>
      </c>
    </row>
    <row r="730" spans="1:11" s="106" customFormat="1" ht="16.5" customHeight="1">
      <c r="A730" s="27"/>
      <c r="B730" s="40">
        <v>92120</v>
      </c>
      <c r="C730" s="326" t="s">
        <v>265</v>
      </c>
      <c r="D730" s="278"/>
      <c r="E730" s="249">
        <f aca="true" t="shared" si="150" ref="E730:J730">IF(SUM(E731:E732)&gt;0,SUM(E731:E732),"")</f>
        <v>20000</v>
      </c>
      <c r="F730" s="31">
        <f t="shared" si="150"/>
        <v>25000</v>
      </c>
      <c r="G730" s="31">
        <f t="shared" si="150"/>
        <v>25000</v>
      </c>
      <c r="H730" s="31">
        <f t="shared" si="150"/>
      </c>
      <c r="I730" s="250">
        <f t="shared" si="150"/>
        <v>25000</v>
      </c>
      <c r="J730" s="31">
        <f t="shared" si="150"/>
      </c>
      <c r="K730" s="251">
        <f t="shared" si="146"/>
        <v>1.25</v>
      </c>
    </row>
    <row r="731" spans="1:11" s="126" customFormat="1" ht="36">
      <c r="A731" s="39"/>
      <c r="B731" s="96"/>
      <c r="C731" s="72" t="s">
        <v>266</v>
      </c>
      <c r="D731" s="339">
        <v>6230</v>
      </c>
      <c r="E731" s="327">
        <v>20000</v>
      </c>
      <c r="F731" s="92">
        <v>25000</v>
      </c>
      <c r="G731" s="92">
        <v>25000</v>
      </c>
      <c r="H731" s="45"/>
      <c r="I731" s="260">
        <f>G731</f>
        <v>25000</v>
      </c>
      <c r="J731" s="45"/>
      <c r="K731" s="243">
        <f t="shared" si="146"/>
        <v>1.25</v>
      </c>
    </row>
    <row r="732" spans="1:11" s="126" customFormat="1" ht="15.75" customHeight="1">
      <c r="A732" s="95"/>
      <c r="B732" s="96"/>
      <c r="C732" s="72"/>
      <c r="D732" s="339"/>
      <c r="E732" s="327"/>
      <c r="F732" s="92"/>
      <c r="G732" s="92"/>
      <c r="H732" s="45"/>
      <c r="I732" s="260"/>
      <c r="J732" s="45"/>
      <c r="K732" s="243">
        <f t="shared" si="146"/>
      </c>
    </row>
    <row r="733" spans="1:15" s="106" customFormat="1" ht="16.5" customHeight="1">
      <c r="A733" s="95"/>
      <c r="B733" s="40">
        <v>92195</v>
      </c>
      <c r="C733" s="326" t="s">
        <v>90</v>
      </c>
      <c r="D733" s="278"/>
      <c r="E733" s="249">
        <f aca="true" t="shared" si="151" ref="E733:J733">IF(SUM(E734,E748:E752)&gt;0,SUM(E734,E748:E752),"")</f>
        <v>106100</v>
      </c>
      <c r="F733" s="31">
        <f t="shared" si="151"/>
        <v>237700</v>
      </c>
      <c r="G733" s="31">
        <f t="shared" si="151"/>
        <v>57500</v>
      </c>
      <c r="H733" s="31">
        <f t="shared" si="151"/>
        <v>23000</v>
      </c>
      <c r="I733" s="250">
        <f t="shared" si="151"/>
        <v>34500</v>
      </c>
      <c r="J733" s="31">
        <f t="shared" si="151"/>
      </c>
      <c r="K733" s="251">
        <f t="shared" si="146"/>
        <v>0.5419415645617343</v>
      </c>
      <c r="O733" s="477"/>
    </row>
    <row r="734" spans="1:11" s="123" customFormat="1" ht="36">
      <c r="A734" s="39"/>
      <c r="B734" s="32" t="s">
        <v>153</v>
      </c>
      <c r="C734" s="72" t="s">
        <v>193</v>
      </c>
      <c r="D734" s="268">
        <v>2820</v>
      </c>
      <c r="E734" s="280">
        <f aca="true" t="shared" si="152" ref="E734:J734">IF(SUM(E735:E747)&gt;0,SUM(E735:E747),"")</f>
        <v>30300</v>
      </c>
      <c r="F734" s="55">
        <f t="shared" si="152"/>
        <v>82450</v>
      </c>
      <c r="G734" s="55">
        <f t="shared" si="152"/>
        <v>20500</v>
      </c>
      <c r="H734" s="55">
        <f t="shared" si="152"/>
      </c>
      <c r="I734" s="281">
        <f t="shared" si="152"/>
        <v>20500</v>
      </c>
      <c r="J734" s="55">
        <f t="shared" si="152"/>
      </c>
      <c r="K734" s="266">
        <f t="shared" si="146"/>
        <v>0.6765676567656765</v>
      </c>
    </row>
    <row r="735" spans="1:11" s="142" customFormat="1" ht="12.75">
      <c r="A735" s="27"/>
      <c r="B735" s="32"/>
      <c r="C735" s="383" t="s">
        <v>267</v>
      </c>
      <c r="D735" s="282"/>
      <c r="E735" s="327">
        <v>6000</v>
      </c>
      <c r="F735" s="92">
        <v>10000</v>
      </c>
      <c r="G735" s="92">
        <v>2000</v>
      </c>
      <c r="H735" s="137"/>
      <c r="I735" s="270">
        <f>G735</f>
        <v>2000</v>
      </c>
      <c r="J735" s="137"/>
      <c r="K735" s="243">
        <f t="shared" si="146"/>
        <v>0.3333333333333333</v>
      </c>
    </row>
    <row r="736" spans="1:11" s="142" customFormat="1" ht="12.75">
      <c r="A736" s="27"/>
      <c r="B736" s="32"/>
      <c r="C736" s="380" t="s">
        <v>268</v>
      </c>
      <c r="D736" s="282"/>
      <c r="E736" s="327">
        <v>6000</v>
      </c>
      <c r="F736" s="92">
        <v>21500</v>
      </c>
      <c r="G736" s="92">
        <v>2000</v>
      </c>
      <c r="H736" s="322"/>
      <c r="I736" s="316">
        <f aca="true" t="shared" si="153" ref="I736:I747">G736</f>
        <v>2000</v>
      </c>
      <c r="J736" s="322"/>
      <c r="K736" s="243">
        <f t="shared" si="146"/>
        <v>0.3333333333333333</v>
      </c>
    </row>
    <row r="737" spans="1:11" s="142" customFormat="1" ht="12.75">
      <c r="A737" s="27"/>
      <c r="B737" s="32"/>
      <c r="C737" s="380" t="s">
        <v>269</v>
      </c>
      <c r="D737" s="282"/>
      <c r="E737" s="327">
        <v>2800</v>
      </c>
      <c r="F737" s="92">
        <v>2600</v>
      </c>
      <c r="G737" s="92">
        <v>2000</v>
      </c>
      <c r="H737" s="322"/>
      <c r="I737" s="316">
        <f t="shared" si="153"/>
        <v>2000</v>
      </c>
      <c r="J737" s="322"/>
      <c r="K737" s="243">
        <f t="shared" si="146"/>
        <v>0.7142857142857143</v>
      </c>
    </row>
    <row r="738" spans="1:11" s="142" customFormat="1" ht="12.75">
      <c r="A738" s="27"/>
      <c r="B738" s="32"/>
      <c r="C738" s="380" t="s">
        <v>270</v>
      </c>
      <c r="D738" s="282"/>
      <c r="E738" s="327">
        <v>2500</v>
      </c>
      <c r="F738" s="92">
        <v>3500</v>
      </c>
      <c r="G738" s="92">
        <v>1000</v>
      </c>
      <c r="H738" s="322"/>
      <c r="I738" s="316">
        <f t="shared" si="153"/>
        <v>1000</v>
      </c>
      <c r="J738" s="322"/>
      <c r="K738" s="243">
        <f t="shared" si="146"/>
        <v>0.4</v>
      </c>
    </row>
    <row r="739" spans="1:11" s="142" customFormat="1" ht="12.75">
      <c r="A739" s="27"/>
      <c r="B739" s="32"/>
      <c r="C739" s="380" t="s">
        <v>271</v>
      </c>
      <c r="D739" s="282"/>
      <c r="E739" s="327">
        <v>1000</v>
      </c>
      <c r="F739" s="92">
        <v>8000</v>
      </c>
      <c r="G739" s="92">
        <v>1000</v>
      </c>
      <c r="H739" s="322"/>
      <c r="I739" s="316">
        <f t="shared" si="153"/>
        <v>1000</v>
      </c>
      <c r="J739" s="322"/>
      <c r="K739" s="243">
        <f t="shared" si="146"/>
        <v>1</v>
      </c>
    </row>
    <row r="740" spans="1:11" s="142" customFormat="1" ht="12.75">
      <c r="A740" s="27"/>
      <c r="B740" s="32"/>
      <c r="C740" s="380" t="s">
        <v>272</v>
      </c>
      <c r="D740" s="282"/>
      <c r="E740" s="327">
        <v>500</v>
      </c>
      <c r="F740" s="92">
        <v>2000</v>
      </c>
      <c r="G740" s="92">
        <v>500</v>
      </c>
      <c r="H740" s="322"/>
      <c r="I740" s="316">
        <f t="shared" si="153"/>
        <v>500</v>
      </c>
      <c r="J740" s="322"/>
      <c r="K740" s="243">
        <f t="shared" si="146"/>
        <v>1</v>
      </c>
    </row>
    <row r="741" spans="1:11" s="142" customFormat="1" ht="12.75">
      <c r="A741" s="27"/>
      <c r="B741" s="32"/>
      <c r="C741" s="380" t="s">
        <v>273</v>
      </c>
      <c r="D741" s="282"/>
      <c r="E741" s="327">
        <v>3000</v>
      </c>
      <c r="F741" s="92">
        <v>3000</v>
      </c>
      <c r="G741" s="92">
        <v>3000</v>
      </c>
      <c r="H741" s="322"/>
      <c r="I741" s="316">
        <f t="shared" si="153"/>
        <v>3000</v>
      </c>
      <c r="J741" s="322"/>
      <c r="K741" s="243">
        <f t="shared" si="146"/>
        <v>1</v>
      </c>
    </row>
    <row r="742" spans="1:11" s="142" customFormat="1" ht="13.5" customHeight="1">
      <c r="A742" s="27"/>
      <c r="B742" s="32"/>
      <c r="C742" s="478" t="s">
        <v>274</v>
      </c>
      <c r="D742" s="282"/>
      <c r="E742" s="327">
        <v>3000</v>
      </c>
      <c r="F742" s="92">
        <v>4000</v>
      </c>
      <c r="G742" s="92">
        <v>3000</v>
      </c>
      <c r="H742" s="322"/>
      <c r="I742" s="316">
        <f t="shared" si="153"/>
        <v>3000</v>
      </c>
      <c r="J742" s="322"/>
      <c r="K742" s="243">
        <f t="shared" si="146"/>
        <v>1</v>
      </c>
    </row>
    <row r="743" spans="1:11" s="142" customFormat="1" ht="13.5" customHeight="1">
      <c r="A743" s="27"/>
      <c r="B743" s="32"/>
      <c r="C743" s="412" t="s">
        <v>275</v>
      </c>
      <c r="D743" s="282"/>
      <c r="E743" s="327">
        <v>2000</v>
      </c>
      <c r="F743" s="92">
        <v>1000</v>
      </c>
      <c r="G743" s="92">
        <v>1000</v>
      </c>
      <c r="H743" s="397"/>
      <c r="I743" s="479">
        <f t="shared" si="153"/>
        <v>1000</v>
      </c>
      <c r="J743" s="397"/>
      <c r="K743" s="243">
        <f t="shared" si="146"/>
        <v>0.5</v>
      </c>
    </row>
    <row r="744" spans="1:11" s="142" customFormat="1" ht="13.5" customHeight="1">
      <c r="A744" s="27"/>
      <c r="B744" s="32"/>
      <c r="C744" s="412" t="s">
        <v>276</v>
      </c>
      <c r="D744" s="282"/>
      <c r="E744" s="327">
        <v>3500</v>
      </c>
      <c r="F744" s="92"/>
      <c r="G744" s="92"/>
      <c r="H744" s="397"/>
      <c r="I744" s="479"/>
      <c r="J744" s="397"/>
      <c r="K744" s="243">
        <f t="shared" si="146"/>
      </c>
    </row>
    <row r="745" spans="1:11" s="142" customFormat="1" ht="13.5" customHeight="1">
      <c r="A745" s="27"/>
      <c r="B745" s="32"/>
      <c r="C745" s="412" t="s">
        <v>277</v>
      </c>
      <c r="D745" s="282"/>
      <c r="E745" s="327"/>
      <c r="F745" s="92">
        <v>11000</v>
      </c>
      <c r="G745" s="92">
        <v>2000</v>
      </c>
      <c r="H745" s="397"/>
      <c r="I745" s="479">
        <f t="shared" si="153"/>
        <v>2000</v>
      </c>
      <c r="J745" s="397"/>
      <c r="K745" s="243">
        <f t="shared" si="146"/>
      </c>
    </row>
    <row r="746" spans="1:11" s="142" customFormat="1" ht="13.5" customHeight="1">
      <c r="A746" s="27"/>
      <c r="B746" s="32"/>
      <c r="C746" s="412" t="s">
        <v>278</v>
      </c>
      <c r="D746" s="282"/>
      <c r="E746" s="327"/>
      <c r="F746" s="92">
        <v>7500</v>
      </c>
      <c r="G746" s="92">
        <v>2000</v>
      </c>
      <c r="H746" s="397"/>
      <c r="I746" s="479">
        <f t="shared" si="153"/>
        <v>2000</v>
      </c>
      <c r="J746" s="397"/>
      <c r="K746" s="243">
        <f t="shared" si="146"/>
      </c>
    </row>
    <row r="747" spans="1:11" s="142" customFormat="1" ht="12.75">
      <c r="A747" s="27"/>
      <c r="B747" s="32"/>
      <c r="C747" s="412" t="s">
        <v>477</v>
      </c>
      <c r="D747" s="282"/>
      <c r="E747" s="327"/>
      <c r="F747" s="92">
        <v>8350</v>
      </c>
      <c r="G747" s="92">
        <v>1000</v>
      </c>
      <c r="H747" s="397"/>
      <c r="I747" s="479">
        <f t="shared" si="153"/>
        <v>1000</v>
      </c>
      <c r="J747" s="397"/>
      <c r="K747" s="243">
        <f t="shared" si="146"/>
      </c>
    </row>
    <row r="748" spans="1:11" s="104" customFormat="1" ht="12.75">
      <c r="A748" s="27"/>
      <c r="B748" s="32"/>
      <c r="C748" s="244" t="s">
        <v>279</v>
      </c>
      <c r="D748" s="258">
        <v>3020</v>
      </c>
      <c r="E748" s="327">
        <v>5000</v>
      </c>
      <c r="F748" s="92">
        <v>10000</v>
      </c>
      <c r="G748" s="92">
        <v>10000</v>
      </c>
      <c r="H748" s="137">
        <f>G748</f>
        <v>10000</v>
      </c>
      <c r="I748" s="260"/>
      <c r="J748" s="92"/>
      <c r="K748" s="243">
        <f t="shared" si="146"/>
        <v>2</v>
      </c>
    </row>
    <row r="749" spans="1:11" s="104" customFormat="1" ht="12.75">
      <c r="A749" s="27"/>
      <c r="B749" s="32"/>
      <c r="C749" s="244" t="s">
        <v>87</v>
      </c>
      <c r="D749" s="258">
        <v>4210</v>
      </c>
      <c r="E749" s="327">
        <v>2800</v>
      </c>
      <c r="F749" s="92">
        <v>3000</v>
      </c>
      <c r="G749" s="92">
        <v>3000</v>
      </c>
      <c r="H749" s="137">
        <f>G749</f>
        <v>3000</v>
      </c>
      <c r="I749" s="260"/>
      <c r="J749" s="92"/>
      <c r="K749" s="243">
        <f t="shared" si="146"/>
        <v>1.0714285714285714</v>
      </c>
    </row>
    <row r="750" spans="1:11" s="104" customFormat="1" ht="12.75">
      <c r="A750" s="27"/>
      <c r="B750" s="32"/>
      <c r="C750" s="244" t="s">
        <v>280</v>
      </c>
      <c r="D750" s="258">
        <v>4300</v>
      </c>
      <c r="E750" s="327">
        <v>10000</v>
      </c>
      <c r="F750" s="92">
        <v>10000</v>
      </c>
      <c r="G750" s="92">
        <v>10000</v>
      </c>
      <c r="H750" s="137">
        <f>G750</f>
        <v>10000</v>
      </c>
      <c r="I750" s="260"/>
      <c r="J750" s="92"/>
      <c r="K750" s="243">
        <f t="shared" si="146"/>
        <v>1</v>
      </c>
    </row>
    <row r="751" spans="1:11" s="104" customFormat="1" ht="48">
      <c r="A751" s="105"/>
      <c r="B751" s="59"/>
      <c r="C751" s="72" t="s">
        <v>478</v>
      </c>
      <c r="D751" s="258">
        <v>2620</v>
      </c>
      <c r="E751" s="327">
        <v>8000</v>
      </c>
      <c r="F751" s="92">
        <v>132250</v>
      </c>
      <c r="G751" s="92">
        <v>14000</v>
      </c>
      <c r="H751" s="92"/>
      <c r="I751" s="317">
        <f>G751</f>
        <v>14000</v>
      </c>
      <c r="J751" s="92"/>
      <c r="K751" s="243">
        <f t="shared" si="146"/>
        <v>1.75</v>
      </c>
    </row>
    <row r="752" spans="1:11" s="104" customFormat="1" ht="36.75" thickBot="1">
      <c r="A752" s="84"/>
      <c r="B752" s="32"/>
      <c r="C752" s="425" t="s">
        <v>444</v>
      </c>
      <c r="D752" s="282">
        <v>2990</v>
      </c>
      <c r="E752" s="426">
        <v>50000</v>
      </c>
      <c r="F752" s="385"/>
      <c r="G752" s="385"/>
      <c r="H752" s="385"/>
      <c r="I752" s="439"/>
      <c r="J752" s="385"/>
      <c r="K752" s="475"/>
    </row>
    <row r="753" spans="1:11" s="108" customFormat="1" ht="24" customHeight="1" thickBot="1">
      <c r="A753" s="430">
        <v>926</v>
      </c>
      <c r="B753" s="257"/>
      <c r="C753" s="334" t="s">
        <v>281</v>
      </c>
      <c r="D753" s="480"/>
      <c r="E753" s="228">
        <f aca="true" t="shared" si="154" ref="E753:J753">IF(SUM(E754,E786)&gt;0,SUM(E754,E786),"")</f>
        <v>353650</v>
      </c>
      <c r="F753" s="203">
        <f t="shared" si="154"/>
        <v>2196300</v>
      </c>
      <c r="G753" s="203">
        <f t="shared" si="154"/>
        <v>1840900</v>
      </c>
      <c r="H753" s="203">
        <f t="shared" si="154"/>
        <v>1451400</v>
      </c>
      <c r="I753" s="229">
        <f t="shared" si="154"/>
        <v>389500</v>
      </c>
      <c r="J753" s="203">
        <f t="shared" si="154"/>
      </c>
      <c r="K753" s="230">
        <f t="shared" si="146"/>
        <v>5.2054290965644</v>
      </c>
    </row>
    <row r="754" spans="1:11" s="106" customFormat="1" ht="18.75" customHeight="1">
      <c r="A754" s="181"/>
      <c r="B754" s="62">
        <v>92605</v>
      </c>
      <c r="C754" s="335" t="s">
        <v>282</v>
      </c>
      <c r="D754" s="234"/>
      <c r="E754" s="235">
        <f aca="true" t="shared" si="155" ref="E754:J754">IF(SUM(E755,E784:E785)&gt;0,SUM(E755,E784:E785),"")</f>
        <v>212000</v>
      </c>
      <c r="F754" s="81">
        <f t="shared" si="155"/>
        <v>480000</v>
      </c>
      <c r="G754" s="81">
        <f t="shared" si="155"/>
        <v>233000</v>
      </c>
      <c r="H754" s="81">
        <f t="shared" si="155"/>
      </c>
      <c r="I754" s="236">
        <f t="shared" si="155"/>
        <v>233000</v>
      </c>
      <c r="J754" s="81">
        <f t="shared" si="155"/>
      </c>
      <c r="K754" s="237">
        <f t="shared" si="146"/>
        <v>1.099056603773585</v>
      </c>
    </row>
    <row r="755" spans="1:11" s="123" customFormat="1" ht="24.75" customHeight="1">
      <c r="A755" s="39"/>
      <c r="B755" s="32"/>
      <c r="C755" s="72" t="s">
        <v>283</v>
      </c>
      <c r="D755" s="268">
        <v>2630</v>
      </c>
      <c r="E755" s="280">
        <f aca="true" t="shared" si="156" ref="E755:J755">IF(SUM(E756:E783),SUM(E756:E783),"")</f>
        <v>212000</v>
      </c>
      <c r="F755" s="55">
        <f t="shared" si="156"/>
        <v>480000</v>
      </c>
      <c r="G755" s="55">
        <f t="shared" si="156"/>
        <v>233000</v>
      </c>
      <c r="H755" s="55">
        <f t="shared" si="156"/>
      </c>
      <c r="I755" s="281">
        <f t="shared" si="156"/>
        <v>233000</v>
      </c>
      <c r="J755" s="55">
        <f t="shared" si="156"/>
      </c>
      <c r="K755" s="266">
        <f t="shared" si="146"/>
        <v>1.099056603773585</v>
      </c>
    </row>
    <row r="756" spans="1:11" s="104" customFormat="1" ht="14.25" customHeight="1">
      <c r="A756" s="27"/>
      <c r="B756" s="32"/>
      <c r="C756" s="383" t="s">
        <v>284</v>
      </c>
      <c r="D756" s="282"/>
      <c r="E756" s="327">
        <v>20000</v>
      </c>
      <c r="F756" s="92">
        <v>30200</v>
      </c>
      <c r="G756" s="92">
        <v>30000</v>
      </c>
      <c r="H756" s="137"/>
      <c r="I756" s="270">
        <f aca="true" t="shared" si="157" ref="I756:I783">G756</f>
        <v>30000</v>
      </c>
      <c r="J756" s="137"/>
      <c r="K756" s="243">
        <f t="shared" si="146"/>
        <v>1.5</v>
      </c>
    </row>
    <row r="757" spans="1:11" s="104" customFormat="1" ht="14.25" customHeight="1">
      <c r="A757" s="27"/>
      <c r="B757" s="32"/>
      <c r="C757" s="380" t="s">
        <v>285</v>
      </c>
      <c r="D757" s="282"/>
      <c r="E757" s="327">
        <v>30000</v>
      </c>
      <c r="F757" s="92">
        <v>50000</v>
      </c>
      <c r="G757" s="92">
        <v>31500</v>
      </c>
      <c r="H757" s="322"/>
      <c r="I757" s="316">
        <f t="shared" si="157"/>
        <v>31500</v>
      </c>
      <c r="J757" s="322"/>
      <c r="K757" s="243">
        <f t="shared" si="146"/>
        <v>1.05</v>
      </c>
    </row>
    <row r="758" spans="1:11" s="104" customFormat="1" ht="14.25" customHeight="1">
      <c r="A758" s="27"/>
      <c r="B758" s="32"/>
      <c r="C758" s="380" t="s">
        <v>286</v>
      </c>
      <c r="D758" s="282"/>
      <c r="E758" s="327">
        <v>11000</v>
      </c>
      <c r="F758" s="92">
        <v>15000</v>
      </c>
      <c r="G758" s="92">
        <v>11500</v>
      </c>
      <c r="H758" s="322"/>
      <c r="I758" s="316">
        <f t="shared" si="157"/>
        <v>11500</v>
      </c>
      <c r="J758" s="322"/>
      <c r="K758" s="243">
        <f t="shared" si="146"/>
        <v>1.0454545454545454</v>
      </c>
    </row>
    <row r="759" spans="1:11" s="104" customFormat="1" ht="14.25" customHeight="1">
      <c r="A759" s="27"/>
      <c r="B759" s="32"/>
      <c r="C759" s="380" t="s">
        <v>287</v>
      </c>
      <c r="D759" s="282"/>
      <c r="E759" s="327">
        <v>6000</v>
      </c>
      <c r="F759" s="92">
        <v>14400</v>
      </c>
      <c r="G759" s="92">
        <v>6000</v>
      </c>
      <c r="H759" s="322"/>
      <c r="I759" s="316">
        <f t="shared" si="157"/>
        <v>6000</v>
      </c>
      <c r="J759" s="322"/>
      <c r="K759" s="243">
        <f t="shared" si="146"/>
        <v>1</v>
      </c>
    </row>
    <row r="760" spans="1:11" s="104" customFormat="1" ht="14.25" customHeight="1">
      <c r="A760" s="27"/>
      <c r="B760" s="32"/>
      <c r="C760" s="380" t="s">
        <v>288</v>
      </c>
      <c r="D760" s="282"/>
      <c r="E760" s="327">
        <v>8000</v>
      </c>
      <c r="F760" s="92">
        <v>19400</v>
      </c>
      <c r="G760" s="92">
        <v>8000</v>
      </c>
      <c r="H760" s="322"/>
      <c r="I760" s="316">
        <f t="shared" si="157"/>
        <v>8000</v>
      </c>
      <c r="J760" s="322"/>
      <c r="K760" s="243">
        <f t="shared" si="146"/>
        <v>1</v>
      </c>
    </row>
    <row r="761" spans="1:11" s="104" customFormat="1" ht="14.25" customHeight="1">
      <c r="A761" s="27"/>
      <c r="B761" s="32"/>
      <c r="C761" s="380"/>
      <c r="D761" s="282"/>
      <c r="E761" s="327"/>
      <c r="F761" s="92"/>
      <c r="G761" s="92"/>
      <c r="H761" s="322"/>
      <c r="I761" s="316"/>
      <c r="J761" s="322"/>
      <c r="K761" s="243">
        <f t="shared" si="146"/>
      </c>
    </row>
    <row r="762" spans="1:11" s="104" customFormat="1" ht="14.25" customHeight="1">
      <c r="A762" s="27"/>
      <c r="B762" s="32"/>
      <c r="C762" s="380" t="s">
        <v>289</v>
      </c>
      <c r="D762" s="282"/>
      <c r="E762" s="327">
        <v>14000</v>
      </c>
      <c r="F762" s="92">
        <v>33000</v>
      </c>
      <c r="G762" s="92">
        <v>14500</v>
      </c>
      <c r="H762" s="322"/>
      <c r="I762" s="316">
        <f t="shared" si="157"/>
        <v>14500</v>
      </c>
      <c r="J762" s="322"/>
      <c r="K762" s="243">
        <f t="shared" si="146"/>
        <v>1.0357142857142858</v>
      </c>
    </row>
    <row r="763" spans="1:11" s="104" customFormat="1" ht="14.25" customHeight="1">
      <c r="A763" s="27"/>
      <c r="B763" s="32"/>
      <c r="C763" s="380" t="s">
        <v>290</v>
      </c>
      <c r="D763" s="282"/>
      <c r="E763" s="327">
        <v>14000</v>
      </c>
      <c r="F763" s="92">
        <v>40000</v>
      </c>
      <c r="G763" s="92">
        <v>14500</v>
      </c>
      <c r="H763" s="322"/>
      <c r="I763" s="316">
        <f t="shared" si="157"/>
        <v>14500</v>
      </c>
      <c r="J763" s="322"/>
      <c r="K763" s="243">
        <f t="shared" si="146"/>
        <v>1.0357142857142858</v>
      </c>
    </row>
    <row r="764" spans="1:11" s="104" customFormat="1" ht="14.25" customHeight="1">
      <c r="A764" s="27"/>
      <c r="B764" s="32"/>
      <c r="C764" s="380" t="s">
        <v>291</v>
      </c>
      <c r="D764" s="282"/>
      <c r="E764" s="327">
        <v>15000</v>
      </c>
      <c r="F764" s="92">
        <v>40000</v>
      </c>
      <c r="G764" s="92">
        <v>15500</v>
      </c>
      <c r="H764" s="322"/>
      <c r="I764" s="316">
        <f t="shared" si="157"/>
        <v>15500</v>
      </c>
      <c r="J764" s="322"/>
      <c r="K764" s="243">
        <f t="shared" si="146"/>
        <v>1.0333333333333334</v>
      </c>
    </row>
    <row r="765" spans="1:11" s="104" customFormat="1" ht="14.25" customHeight="1">
      <c r="A765" s="27"/>
      <c r="B765" s="32"/>
      <c r="C765" s="380" t="s">
        <v>292</v>
      </c>
      <c r="D765" s="282"/>
      <c r="E765" s="327">
        <v>10000</v>
      </c>
      <c r="F765" s="92">
        <v>30000</v>
      </c>
      <c r="G765" s="92">
        <v>11000</v>
      </c>
      <c r="H765" s="322"/>
      <c r="I765" s="316">
        <f t="shared" si="157"/>
        <v>11000</v>
      </c>
      <c r="J765" s="322"/>
      <c r="K765" s="243">
        <f t="shared" si="146"/>
        <v>1.1</v>
      </c>
    </row>
    <row r="766" spans="1:11" s="104" customFormat="1" ht="14.25" customHeight="1">
      <c r="A766" s="27"/>
      <c r="B766" s="32"/>
      <c r="C766" s="380"/>
      <c r="D766" s="282"/>
      <c r="E766" s="327"/>
      <c r="F766" s="92"/>
      <c r="G766" s="92"/>
      <c r="H766" s="322"/>
      <c r="I766" s="316"/>
      <c r="J766" s="322"/>
      <c r="K766" s="243">
        <f t="shared" si="146"/>
      </c>
    </row>
    <row r="767" spans="1:11" s="104" customFormat="1" ht="14.25" customHeight="1">
      <c r="A767" s="27"/>
      <c r="B767" s="32"/>
      <c r="C767" s="380" t="s">
        <v>293</v>
      </c>
      <c r="D767" s="282"/>
      <c r="E767" s="327">
        <v>9000</v>
      </c>
      <c r="F767" s="92">
        <v>13000</v>
      </c>
      <c r="G767" s="92">
        <v>9000</v>
      </c>
      <c r="H767" s="322"/>
      <c r="I767" s="316">
        <f t="shared" si="157"/>
        <v>9000</v>
      </c>
      <c r="J767" s="322"/>
      <c r="K767" s="243">
        <f t="shared" si="146"/>
        <v>1</v>
      </c>
    </row>
    <row r="768" spans="1:11" s="104" customFormat="1" ht="14.25" customHeight="1">
      <c r="A768" s="27"/>
      <c r="B768" s="32"/>
      <c r="C768" s="380" t="s">
        <v>294</v>
      </c>
      <c r="D768" s="282"/>
      <c r="E768" s="327">
        <v>6000</v>
      </c>
      <c r="F768" s="92">
        <v>10000</v>
      </c>
      <c r="G768" s="92">
        <v>6000</v>
      </c>
      <c r="H768" s="322"/>
      <c r="I768" s="316">
        <f t="shared" si="157"/>
        <v>6000</v>
      </c>
      <c r="J768" s="322"/>
      <c r="K768" s="243">
        <f t="shared" si="146"/>
        <v>1</v>
      </c>
    </row>
    <row r="769" spans="1:11" s="104" customFormat="1" ht="14.25" customHeight="1">
      <c r="A769" s="27"/>
      <c r="B769" s="32"/>
      <c r="C769" s="380" t="s">
        <v>295</v>
      </c>
      <c r="D769" s="282"/>
      <c r="E769" s="327">
        <v>12000</v>
      </c>
      <c r="F769" s="92">
        <v>35500</v>
      </c>
      <c r="G769" s="92">
        <v>13500</v>
      </c>
      <c r="H769" s="322"/>
      <c r="I769" s="316">
        <f t="shared" si="157"/>
        <v>13500</v>
      </c>
      <c r="J769" s="322"/>
      <c r="K769" s="243">
        <f t="shared" si="146"/>
        <v>1.125</v>
      </c>
    </row>
    <row r="770" spans="1:11" s="104" customFormat="1" ht="14.25" customHeight="1">
      <c r="A770" s="27"/>
      <c r="B770" s="32"/>
      <c r="C770" s="380" t="s">
        <v>296</v>
      </c>
      <c r="D770" s="282"/>
      <c r="E770" s="327">
        <v>6000</v>
      </c>
      <c r="F770" s="92">
        <v>22000</v>
      </c>
      <c r="G770" s="92">
        <v>6500</v>
      </c>
      <c r="H770" s="322"/>
      <c r="I770" s="316">
        <f t="shared" si="157"/>
        <v>6500</v>
      </c>
      <c r="J770" s="322"/>
      <c r="K770" s="243">
        <f t="shared" si="146"/>
        <v>1.0833333333333333</v>
      </c>
    </row>
    <row r="771" spans="1:11" s="104" customFormat="1" ht="14.25" customHeight="1">
      <c r="A771" s="27"/>
      <c r="B771" s="32"/>
      <c r="C771" s="380" t="s">
        <v>297</v>
      </c>
      <c r="D771" s="282"/>
      <c r="E771" s="327">
        <v>2000</v>
      </c>
      <c r="F771" s="92">
        <v>8500</v>
      </c>
      <c r="G771" s="92">
        <v>4000</v>
      </c>
      <c r="H771" s="322"/>
      <c r="I771" s="316">
        <f t="shared" si="157"/>
        <v>4000</v>
      </c>
      <c r="J771" s="322"/>
      <c r="K771" s="243">
        <f t="shared" si="146"/>
        <v>2</v>
      </c>
    </row>
    <row r="772" spans="1:11" s="104" customFormat="1" ht="14.25" customHeight="1">
      <c r="A772" s="27"/>
      <c r="B772" s="32"/>
      <c r="C772" s="380" t="s">
        <v>298</v>
      </c>
      <c r="D772" s="282"/>
      <c r="E772" s="327">
        <v>7000</v>
      </c>
      <c r="F772" s="92">
        <v>15300</v>
      </c>
      <c r="G772" s="92">
        <v>7500</v>
      </c>
      <c r="H772" s="322"/>
      <c r="I772" s="316">
        <f t="shared" si="157"/>
        <v>7500</v>
      </c>
      <c r="J772" s="322"/>
      <c r="K772" s="243">
        <f t="shared" si="146"/>
        <v>1.0714285714285714</v>
      </c>
    </row>
    <row r="773" spans="1:11" s="104" customFormat="1" ht="14.25" customHeight="1">
      <c r="A773" s="27"/>
      <c r="B773" s="32"/>
      <c r="C773" s="380" t="s">
        <v>299</v>
      </c>
      <c r="D773" s="282"/>
      <c r="E773" s="327">
        <v>12000</v>
      </c>
      <c r="F773" s="92">
        <v>25000</v>
      </c>
      <c r="G773" s="92">
        <v>12000</v>
      </c>
      <c r="H773" s="322"/>
      <c r="I773" s="316">
        <f t="shared" si="157"/>
        <v>12000</v>
      </c>
      <c r="J773" s="322"/>
      <c r="K773" s="243">
        <f t="shared" si="146"/>
        <v>1</v>
      </c>
    </row>
    <row r="774" spans="1:11" s="104" customFormat="1" ht="14.25" customHeight="1">
      <c r="A774" s="27"/>
      <c r="B774" s="32"/>
      <c r="C774" s="380" t="s">
        <v>300</v>
      </c>
      <c r="D774" s="282"/>
      <c r="E774" s="327">
        <v>9000</v>
      </c>
      <c r="F774" s="92">
        <v>11500</v>
      </c>
      <c r="G774" s="92">
        <v>10000</v>
      </c>
      <c r="H774" s="322"/>
      <c r="I774" s="316">
        <f t="shared" si="157"/>
        <v>10000</v>
      </c>
      <c r="J774" s="322"/>
      <c r="K774" s="243">
        <f t="shared" si="146"/>
        <v>1.1111111111111112</v>
      </c>
    </row>
    <row r="775" spans="1:11" s="104" customFormat="1" ht="14.25" customHeight="1">
      <c r="A775" s="27"/>
      <c r="B775" s="32"/>
      <c r="C775" s="380" t="s">
        <v>301</v>
      </c>
      <c r="D775" s="282"/>
      <c r="E775" s="327">
        <v>3000</v>
      </c>
      <c r="F775" s="92">
        <v>3000</v>
      </c>
      <c r="G775" s="92">
        <v>3000</v>
      </c>
      <c r="H775" s="322"/>
      <c r="I775" s="316">
        <f t="shared" si="157"/>
        <v>3000</v>
      </c>
      <c r="J775" s="322"/>
      <c r="K775" s="243">
        <f t="shared" si="146"/>
        <v>1</v>
      </c>
    </row>
    <row r="776" spans="1:11" s="104" customFormat="1" ht="14.25" customHeight="1">
      <c r="A776" s="27"/>
      <c r="B776" s="32"/>
      <c r="C776" s="380" t="s">
        <v>302</v>
      </c>
      <c r="D776" s="282"/>
      <c r="E776" s="327">
        <v>6000</v>
      </c>
      <c r="F776" s="92">
        <v>12000</v>
      </c>
      <c r="G776" s="92">
        <v>6000</v>
      </c>
      <c r="H776" s="322"/>
      <c r="I776" s="316">
        <f t="shared" si="157"/>
        <v>6000</v>
      </c>
      <c r="J776" s="322"/>
      <c r="K776" s="243">
        <f t="shared" si="146"/>
        <v>1</v>
      </c>
    </row>
    <row r="777" spans="1:11" s="104" customFormat="1" ht="14.25" customHeight="1">
      <c r="A777" s="27"/>
      <c r="B777" s="32"/>
      <c r="C777" s="380" t="s">
        <v>303</v>
      </c>
      <c r="D777" s="282"/>
      <c r="E777" s="327">
        <v>3000</v>
      </c>
      <c r="F777" s="92">
        <v>3000</v>
      </c>
      <c r="G777" s="92">
        <v>3000</v>
      </c>
      <c r="H777" s="322"/>
      <c r="I777" s="316">
        <f t="shared" si="157"/>
        <v>3000</v>
      </c>
      <c r="J777" s="322"/>
      <c r="K777" s="243">
        <f t="shared" si="146"/>
        <v>1</v>
      </c>
    </row>
    <row r="778" spans="1:11" s="104" customFormat="1" ht="14.25" customHeight="1">
      <c r="A778" s="27"/>
      <c r="B778" s="32"/>
      <c r="C778" s="380" t="s">
        <v>304</v>
      </c>
      <c r="D778" s="282"/>
      <c r="E778" s="327">
        <v>5000</v>
      </c>
      <c r="F778" s="92">
        <v>15000</v>
      </c>
      <c r="G778" s="92">
        <v>6000</v>
      </c>
      <c r="H778" s="322"/>
      <c r="I778" s="316">
        <f t="shared" si="157"/>
        <v>6000</v>
      </c>
      <c r="J778" s="322"/>
      <c r="K778" s="243">
        <f t="shared" si="146"/>
        <v>1.2</v>
      </c>
    </row>
    <row r="779" spans="1:11" s="104" customFormat="1" ht="14.25" customHeight="1">
      <c r="A779" s="27"/>
      <c r="B779" s="32"/>
      <c r="C779" s="380" t="s">
        <v>305</v>
      </c>
      <c r="D779" s="282"/>
      <c r="E779" s="327">
        <v>2000</v>
      </c>
      <c r="F779" s="92">
        <v>2000</v>
      </c>
      <c r="G779" s="92"/>
      <c r="H779" s="322"/>
      <c r="I779" s="316">
        <f t="shared" si="157"/>
        <v>0</v>
      </c>
      <c r="J779" s="322"/>
      <c r="K779" s="243">
        <f t="shared" si="146"/>
      </c>
    </row>
    <row r="780" spans="1:11" s="104" customFormat="1" ht="14.25" customHeight="1">
      <c r="A780" s="27"/>
      <c r="B780" s="32"/>
      <c r="C780" s="380" t="s">
        <v>306</v>
      </c>
      <c r="D780" s="282"/>
      <c r="E780" s="327">
        <v>2000</v>
      </c>
      <c r="F780" s="92">
        <v>3700</v>
      </c>
      <c r="G780" s="92">
        <v>4000</v>
      </c>
      <c r="H780" s="322"/>
      <c r="I780" s="316">
        <f t="shared" si="157"/>
        <v>4000</v>
      </c>
      <c r="J780" s="322"/>
      <c r="K780" s="243">
        <f t="shared" si="146"/>
        <v>2</v>
      </c>
    </row>
    <row r="781" spans="1:11" s="104" customFormat="1" ht="14.25" customHeight="1">
      <c r="A781" s="27"/>
      <c r="B781" s="32"/>
      <c r="C781" s="380" t="s">
        <v>307</v>
      </c>
      <c r="D781" s="282"/>
      <c r="E781" s="327"/>
      <c r="F781" s="92">
        <v>7000</v>
      </c>
      <c r="G781" s="92"/>
      <c r="H781" s="322"/>
      <c r="I781" s="316">
        <f t="shared" si="157"/>
        <v>0</v>
      </c>
      <c r="J781" s="322"/>
      <c r="K781" s="243">
        <f aca="true" t="shared" si="158" ref="K781:K801">IF(AND(G781&lt;&gt;"",E781&lt;&gt;""),G781/E781,"")</f>
      </c>
    </row>
    <row r="782" spans="1:11" s="104" customFormat="1" ht="14.25" customHeight="1">
      <c r="A782" s="27"/>
      <c r="B782" s="32"/>
      <c r="C782" s="478" t="s">
        <v>308</v>
      </c>
      <c r="D782" s="282"/>
      <c r="E782" s="327"/>
      <c r="F782" s="92">
        <v>18500</v>
      </c>
      <c r="G782" s="92"/>
      <c r="H782" s="397"/>
      <c r="I782" s="479">
        <f t="shared" si="157"/>
        <v>0</v>
      </c>
      <c r="J782" s="397"/>
      <c r="K782" s="243">
        <f t="shared" si="158"/>
      </c>
    </row>
    <row r="783" spans="1:13" s="104" customFormat="1" ht="14.25" customHeight="1">
      <c r="A783" s="27"/>
      <c r="B783" s="32"/>
      <c r="C783" s="440" t="s">
        <v>309</v>
      </c>
      <c r="D783" s="272"/>
      <c r="E783" s="327"/>
      <c r="F783" s="92">
        <v>3000</v>
      </c>
      <c r="G783" s="92"/>
      <c r="H783" s="119"/>
      <c r="I783" s="317">
        <f t="shared" si="157"/>
        <v>0</v>
      </c>
      <c r="J783" s="119"/>
      <c r="K783" s="243">
        <f t="shared" si="158"/>
      </c>
      <c r="L783" s="481"/>
      <c r="M783" s="481"/>
    </row>
    <row r="784" spans="1:11" s="104" customFormat="1" ht="14.25" customHeight="1">
      <c r="A784" s="27"/>
      <c r="B784" s="32"/>
      <c r="C784" s="446"/>
      <c r="D784" s="272"/>
      <c r="E784" s="327"/>
      <c r="F784" s="92"/>
      <c r="G784" s="92"/>
      <c r="H784" s="195"/>
      <c r="I784" s="260"/>
      <c r="J784" s="195"/>
      <c r="K784" s="243">
        <f t="shared" si="158"/>
      </c>
    </row>
    <row r="785" spans="1:11" s="104" customFormat="1" ht="14.25" customHeight="1">
      <c r="A785" s="27"/>
      <c r="B785" s="59"/>
      <c r="C785" s="244"/>
      <c r="D785" s="258"/>
      <c r="E785" s="327"/>
      <c r="F785" s="92"/>
      <c r="G785" s="92"/>
      <c r="H785" s="92"/>
      <c r="I785" s="260"/>
      <c r="J785" s="92"/>
      <c r="K785" s="243">
        <f t="shared" si="158"/>
      </c>
    </row>
    <row r="786" spans="1:11" s="106" customFormat="1" ht="27" customHeight="1">
      <c r="A786" s="27"/>
      <c r="B786" s="62">
        <v>92695</v>
      </c>
      <c r="C786" s="335" t="s">
        <v>90</v>
      </c>
      <c r="D786" s="234"/>
      <c r="E786" s="235">
        <f aca="true" t="shared" si="159" ref="E786:J786">IF(SUM(E787,E791,E797:E800)&gt;0,SUM(E787,E791,E797:E800),"")</f>
        <v>141650</v>
      </c>
      <c r="F786" s="81">
        <f t="shared" si="159"/>
        <v>1716300</v>
      </c>
      <c r="G786" s="81">
        <f t="shared" si="159"/>
        <v>1607900</v>
      </c>
      <c r="H786" s="81">
        <f t="shared" si="159"/>
        <v>1451400</v>
      </c>
      <c r="I786" s="236">
        <f t="shared" si="159"/>
        <v>156500</v>
      </c>
      <c r="J786" s="81">
        <f t="shared" si="159"/>
      </c>
      <c r="K786" s="251">
        <f t="shared" si="158"/>
        <v>11.351217790328274</v>
      </c>
    </row>
    <row r="787" spans="1:11" s="145" customFormat="1" ht="36">
      <c r="A787" s="39"/>
      <c r="B787" s="96"/>
      <c r="C787" s="72" t="s">
        <v>310</v>
      </c>
      <c r="D787" s="482">
        <v>2830</v>
      </c>
      <c r="E787" s="483">
        <f aca="true" t="shared" si="160" ref="E787:J787">IF(SUM(E788:E790)&gt;0,SUM(E788:E790),"")</f>
        <v>138000</v>
      </c>
      <c r="F787" s="144">
        <f t="shared" si="160"/>
        <v>204900</v>
      </c>
      <c r="G787" s="144">
        <f t="shared" si="160"/>
        <v>156500</v>
      </c>
      <c r="H787" s="144">
        <f t="shared" si="160"/>
      </c>
      <c r="I787" s="484">
        <f t="shared" si="160"/>
        <v>156500</v>
      </c>
      <c r="J787" s="144">
        <f t="shared" si="160"/>
      </c>
      <c r="K787" s="266">
        <f t="shared" si="158"/>
        <v>1.1340579710144927</v>
      </c>
    </row>
    <row r="788" spans="1:11" s="104" customFormat="1" ht="15" customHeight="1">
      <c r="A788" s="95"/>
      <c r="B788" s="32"/>
      <c r="C788" s="383" t="s">
        <v>311</v>
      </c>
      <c r="D788" s="282"/>
      <c r="E788" s="327">
        <v>90000</v>
      </c>
      <c r="F788" s="92">
        <v>168400</v>
      </c>
      <c r="G788" s="92">
        <v>120000</v>
      </c>
      <c r="H788" s="137"/>
      <c r="I788" s="270">
        <f>G788</f>
        <v>120000</v>
      </c>
      <c r="J788" s="137"/>
      <c r="K788" s="243">
        <f t="shared" si="158"/>
        <v>1.3333333333333333</v>
      </c>
    </row>
    <row r="789" spans="1:11" s="104" customFormat="1" ht="13.5" customHeight="1">
      <c r="A789" s="27"/>
      <c r="B789" s="32"/>
      <c r="C789" s="380" t="s">
        <v>312</v>
      </c>
      <c r="D789" s="282"/>
      <c r="E789" s="327">
        <v>48000</v>
      </c>
      <c r="F789" s="92">
        <v>36500</v>
      </c>
      <c r="G789" s="92">
        <v>36500</v>
      </c>
      <c r="H789" s="322"/>
      <c r="I789" s="316">
        <f>G789</f>
        <v>36500</v>
      </c>
      <c r="J789" s="322"/>
      <c r="K789" s="243">
        <f t="shared" si="158"/>
        <v>0.7604166666666666</v>
      </c>
    </row>
    <row r="790" spans="1:11" s="104" customFormat="1" ht="13.5" customHeight="1">
      <c r="A790" s="27"/>
      <c r="B790" s="32"/>
      <c r="C790" s="380"/>
      <c r="D790" s="282"/>
      <c r="E790" s="327"/>
      <c r="F790" s="92"/>
      <c r="G790" s="92"/>
      <c r="H790" s="322"/>
      <c r="I790" s="316">
        <f>G790</f>
        <v>0</v>
      </c>
      <c r="J790" s="322"/>
      <c r="K790" s="243">
        <f t="shared" si="158"/>
      </c>
    </row>
    <row r="791" spans="1:11" s="104" customFormat="1" ht="13.5" customHeight="1">
      <c r="A791" s="27"/>
      <c r="B791" s="32"/>
      <c r="C791" s="380" t="s">
        <v>34</v>
      </c>
      <c r="D791" s="282">
        <v>6050</v>
      </c>
      <c r="E791" s="485">
        <f aca="true" t="shared" si="161" ref="E791:J791">IF(SUM(E792:E796)&gt;0,SUM(E792:E796),"")</f>
      </c>
      <c r="F791" s="486">
        <f t="shared" si="161"/>
        <v>1444400</v>
      </c>
      <c r="G791" s="486">
        <f t="shared" si="161"/>
        <v>1444400</v>
      </c>
      <c r="H791" s="486">
        <f t="shared" si="161"/>
        <v>1444400</v>
      </c>
      <c r="I791" s="487">
        <f t="shared" si="161"/>
      </c>
      <c r="J791" s="486">
        <f t="shared" si="161"/>
      </c>
      <c r="K791" s="488">
        <f t="shared" si="158"/>
      </c>
    </row>
    <row r="792" spans="1:11" s="104" customFormat="1" ht="17.25" customHeight="1">
      <c r="A792" s="27"/>
      <c r="B792" s="32"/>
      <c r="C792" s="146" t="s">
        <v>313</v>
      </c>
      <c r="D792" s="282"/>
      <c r="E792" s="327"/>
      <c r="F792" s="92">
        <v>500000</v>
      </c>
      <c r="G792" s="92">
        <v>500000</v>
      </c>
      <c r="H792" s="92">
        <f>G792</f>
        <v>500000</v>
      </c>
      <c r="I792" s="316"/>
      <c r="J792" s="322"/>
      <c r="K792" s="243">
        <f t="shared" si="158"/>
      </c>
    </row>
    <row r="793" spans="1:11" s="104" customFormat="1" ht="26.25" customHeight="1">
      <c r="A793" s="27"/>
      <c r="B793" s="32"/>
      <c r="C793" s="146" t="s">
        <v>314</v>
      </c>
      <c r="D793" s="282"/>
      <c r="E793" s="327"/>
      <c r="F793" s="92">
        <v>944400</v>
      </c>
      <c r="G793" s="92">
        <v>944400</v>
      </c>
      <c r="H793" s="92">
        <v>944400</v>
      </c>
      <c r="I793" s="92"/>
      <c r="J793" s="322"/>
      <c r="K793" s="243">
        <f t="shared" si="158"/>
      </c>
    </row>
    <row r="794" spans="1:11" s="104" customFormat="1" ht="13.5" customHeight="1">
      <c r="A794" s="27"/>
      <c r="B794" s="32"/>
      <c r="C794" s="380"/>
      <c r="D794" s="282"/>
      <c r="E794" s="327"/>
      <c r="F794" s="92"/>
      <c r="G794" s="92"/>
      <c r="H794" s="322"/>
      <c r="I794" s="316"/>
      <c r="J794" s="322"/>
      <c r="K794" s="243">
        <f t="shared" si="158"/>
      </c>
    </row>
    <row r="795" spans="1:11" s="104" customFormat="1" ht="13.5" customHeight="1">
      <c r="A795" s="27"/>
      <c r="B795" s="32"/>
      <c r="C795" s="380"/>
      <c r="D795" s="282"/>
      <c r="E795" s="327"/>
      <c r="F795" s="92"/>
      <c r="G795" s="92"/>
      <c r="H795" s="322"/>
      <c r="I795" s="316"/>
      <c r="J795" s="322"/>
      <c r="K795" s="243">
        <f t="shared" si="158"/>
      </c>
    </row>
    <row r="796" spans="1:11" s="104" customFormat="1" ht="13.5" customHeight="1">
      <c r="A796" s="27"/>
      <c r="B796" s="32"/>
      <c r="C796" s="380"/>
      <c r="D796" s="272"/>
      <c r="E796" s="327"/>
      <c r="F796" s="92"/>
      <c r="G796" s="92"/>
      <c r="H796" s="119"/>
      <c r="I796" s="317"/>
      <c r="J796" s="119"/>
      <c r="K796" s="243">
        <f t="shared" si="158"/>
      </c>
    </row>
    <row r="797" spans="1:11" s="104" customFormat="1" ht="37.5" customHeight="1">
      <c r="A797" s="27"/>
      <c r="B797" s="32"/>
      <c r="C797" s="72" t="s">
        <v>266</v>
      </c>
      <c r="D797" s="272">
        <v>6230</v>
      </c>
      <c r="E797" s="327"/>
      <c r="F797" s="92">
        <v>60000</v>
      </c>
      <c r="G797" s="195"/>
      <c r="H797" s="195"/>
      <c r="I797" s="330"/>
      <c r="J797" s="195"/>
      <c r="K797" s="243">
        <f t="shared" si="158"/>
      </c>
    </row>
    <row r="798" spans="1:11" s="104" customFormat="1" ht="13.5" customHeight="1">
      <c r="A798" s="27"/>
      <c r="B798" s="32"/>
      <c r="C798" s="190" t="s">
        <v>102</v>
      </c>
      <c r="D798" s="272">
        <v>3020</v>
      </c>
      <c r="E798" s="327">
        <v>500</v>
      </c>
      <c r="F798" s="92">
        <v>2000</v>
      </c>
      <c r="G798" s="92">
        <v>2000</v>
      </c>
      <c r="H798" s="92">
        <f>G798</f>
        <v>2000</v>
      </c>
      <c r="I798" s="330"/>
      <c r="J798" s="195"/>
      <c r="K798" s="243">
        <f t="shared" si="158"/>
        <v>4</v>
      </c>
    </row>
    <row r="799" spans="1:11" s="104" customFormat="1" ht="13.5" customHeight="1">
      <c r="A799" s="27"/>
      <c r="B799" s="32"/>
      <c r="C799" s="244" t="s">
        <v>87</v>
      </c>
      <c r="D799" s="258">
        <v>4210</v>
      </c>
      <c r="E799" s="327">
        <v>2500</v>
      </c>
      <c r="F799" s="92">
        <v>5000</v>
      </c>
      <c r="G799" s="92">
        <v>5000</v>
      </c>
      <c r="H799" s="92">
        <f>G799</f>
        <v>5000</v>
      </c>
      <c r="I799" s="260"/>
      <c r="J799" s="92"/>
      <c r="K799" s="243">
        <f t="shared" si="158"/>
        <v>2</v>
      </c>
    </row>
    <row r="800" spans="1:11" s="104" customFormat="1" ht="13.5" customHeight="1" thickBot="1">
      <c r="A800" s="27"/>
      <c r="B800" s="32"/>
      <c r="C800" s="190" t="s">
        <v>108</v>
      </c>
      <c r="D800" s="268">
        <v>4530</v>
      </c>
      <c r="E800" s="424">
        <v>650</v>
      </c>
      <c r="F800" s="328">
        <v>0</v>
      </c>
      <c r="G800" s="328">
        <v>0</v>
      </c>
      <c r="H800" s="328">
        <f>G800</f>
        <v>0</v>
      </c>
      <c r="I800" s="276"/>
      <c r="J800" s="328"/>
      <c r="K800" s="321">
        <f t="shared" si="158"/>
        <v>0</v>
      </c>
    </row>
    <row r="801" spans="1:11" s="153" customFormat="1" ht="33" customHeight="1" thickBot="1">
      <c r="A801" s="489"/>
      <c r="B801" s="149"/>
      <c r="C801" s="490" t="s">
        <v>315</v>
      </c>
      <c r="D801" s="491"/>
      <c r="E801" s="492">
        <f aca="true" t="shared" si="162" ref="E801:J801">IF(SUM(E13,E32,E36,E115,E123,E146,E172,E252,E272,E330,E336,E458,E476,E606,E621,E657,E710,E753)&gt;0,SUM(E13,E32,E36,E115,E123,E146,E172,E252,E272,E330,E336,E458,E476,E606,E621,E657,E710,E753),"")</f>
        <v>120697024</v>
      </c>
      <c r="F801" s="152">
        <f t="shared" si="162"/>
        <v>151405407</v>
      </c>
      <c r="G801" s="152">
        <f t="shared" si="162"/>
        <v>134493932</v>
      </c>
      <c r="H801" s="152">
        <f t="shared" si="162"/>
        <v>58372563</v>
      </c>
      <c r="I801" s="493">
        <f t="shared" si="162"/>
        <v>67038500</v>
      </c>
      <c r="J801" s="152">
        <f t="shared" si="162"/>
        <v>9082869</v>
      </c>
      <c r="K801" s="494">
        <f t="shared" si="158"/>
        <v>1.1143102583871496</v>
      </c>
    </row>
    <row r="802" spans="1:5" ht="12.75">
      <c r="A802" s="495"/>
      <c r="B802" s="104"/>
      <c r="C802" s="104" t="s">
        <v>479</v>
      </c>
      <c r="D802" s="104"/>
      <c r="E802" s="104"/>
    </row>
    <row r="803" s="104" customFormat="1" ht="12.75">
      <c r="C803" s="496" t="s">
        <v>480</v>
      </c>
    </row>
    <row r="804" spans="1:3" ht="12.75">
      <c r="A804" s="104"/>
      <c r="C804" s="496" t="s">
        <v>481</v>
      </c>
    </row>
    <row r="805" ht="12.75">
      <c r="C805" s="496" t="s">
        <v>482</v>
      </c>
    </row>
    <row r="809" ht="12.75">
      <c r="H809" s="104"/>
    </row>
    <row r="820" ht="30" customHeight="1">
      <c r="C820" s="154"/>
    </row>
  </sheetData>
  <printOptions/>
  <pageMargins left="0.1968503937007874" right="0.1968503937007874" top="0.5905511811023623" bottom="0.3937007874015748" header="0.1968503937007874" footer="0.5118110236220472"/>
  <pageSetup horizontalDpi="300" verticalDpi="300" orientation="landscape" paperSize="9" scale="90" r:id="rId1"/>
  <headerFooter alignWithMargins="0">
    <oddHeader>&amp;C&amp;"Arial CE,Kursywa"&amp;9-   &amp;P  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S375"/>
  <sheetViews>
    <sheetView zoomScale="75" zoomScaleNormal="75" workbookViewId="0" topLeftCell="A341">
      <selection activeCell="E347" sqref="E347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9.625" style="0" customWidth="1"/>
    <col min="4" max="4" width="5.375" style="0" customWidth="1"/>
    <col min="5" max="8" width="10.75390625" style="0" customWidth="1"/>
    <col min="9" max="10" width="10.25390625" style="0" customWidth="1"/>
    <col min="11" max="11" width="8.25390625" style="0" customWidth="1"/>
  </cols>
  <sheetData>
    <row r="1" spans="1:11" ht="12.75">
      <c r="A1" s="1"/>
      <c r="B1" s="1"/>
      <c r="C1" s="1"/>
      <c r="D1" s="1"/>
      <c r="E1" s="2"/>
      <c r="F1" s="2"/>
      <c r="G1" s="3"/>
      <c r="H1" s="3" t="s">
        <v>316</v>
      </c>
      <c r="I1" s="4"/>
      <c r="J1" s="4"/>
      <c r="K1" s="1"/>
    </row>
    <row r="2" spans="1:11" ht="12.75">
      <c r="A2" s="1"/>
      <c r="B2" s="1"/>
      <c r="C2" s="1"/>
      <c r="D2" s="1"/>
      <c r="E2" s="2"/>
      <c r="F2" s="2"/>
      <c r="G2" s="3"/>
      <c r="H2" s="3" t="s">
        <v>0</v>
      </c>
      <c r="I2" s="4"/>
      <c r="J2" s="4"/>
      <c r="K2" s="1"/>
    </row>
    <row r="3" spans="1:11" ht="12.75">
      <c r="A3" s="1"/>
      <c r="B3" s="1"/>
      <c r="C3" s="1"/>
      <c r="D3" s="1"/>
      <c r="E3" s="2"/>
      <c r="F3" s="2"/>
      <c r="G3" s="3"/>
      <c r="H3" s="3" t="s">
        <v>1</v>
      </c>
      <c r="I3" s="4"/>
      <c r="J3" s="4"/>
      <c r="K3" s="1"/>
    </row>
    <row r="4" spans="1:11" ht="12.75">
      <c r="A4" s="1"/>
      <c r="B4" s="1"/>
      <c r="C4" s="1"/>
      <c r="D4" s="1"/>
      <c r="E4" s="2"/>
      <c r="F4" s="2"/>
      <c r="G4" s="3"/>
      <c r="H4" s="3" t="s">
        <v>317</v>
      </c>
      <c r="I4" s="4"/>
      <c r="J4" s="4"/>
      <c r="K4" s="1"/>
    </row>
    <row r="5" spans="1:11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11" customFormat="1" ht="20.25">
      <c r="A6" s="6"/>
      <c r="B6" s="7"/>
      <c r="C6" s="8" t="s">
        <v>318</v>
      </c>
      <c r="D6" s="9"/>
      <c r="E6" s="9"/>
      <c r="F6" s="9"/>
      <c r="G6" s="10"/>
      <c r="H6" s="10"/>
      <c r="I6" s="6"/>
      <c r="J6" s="6"/>
      <c r="K6" s="6"/>
    </row>
    <row r="7" spans="1:11" ht="12.75">
      <c r="A7" s="1"/>
      <c r="B7" s="1"/>
      <c r="C7" s="1"/>
      <c r="D7" s="1"/>
      <c r="E7" s="12"/>
      <c r="F7" s="12"/>
      <c r="G7" s="12"/>
      <c r="H7" s="12"/>
      <c r="I7" s="12"/>
      <c r="J7" s="12"/>
      <c r="K7" s="12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59.25" customHeight="1" thickBot="1">
      <c r="A9" s="13" t="s">
        <v>2</v>
      </c>
      <c r="B9" s="14" t="s">
        <v>3</v>
      </c>
      <c r="C9" s="15" t="s">
        <v>4</v>
      </c>
      <c r="D9" s="16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17" t="s">
        <v>319</v>
      </c>
      <c r="K9" s="17" t="s">
        <v>11</v>
      </c>
    </row>
    <row r="10" spans="1:11" ht="14.25" customHeight="1" thickBot="1">
      <c r="A10" s="18">
        <v>1</v>
      </c>
      <c r="B10" s="19">
        <v>2</v>
      </c>
      <c r="C10" s="20">
        <v>3</v>
      </c>
      <c r="D10" s="21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</row>
    <row r="11" spans="1:11" ht="26.25" customHeight="1">
      <c r="A11" s="155" t="s">
        <v>12</v>
      </c>
      <c r="B11" s="156"/>
      <c r="C11" s="23" t="s">
        <v>13</v>
      </c>
      <c r="D11" s="157"/>
      <c r="E11" s="38">
        <f aca="true" t="shared" si="0" ref="E11:J11">IF(SUM(E12)&gt;0,SUM(,E12),"")</f>
        <v>302872</v>
      </c>
      <c r="F11" s="38">
        <f t="shared" si="0"/>
      </c>
      <c r="G11" s="38">
        <f t="shared" si="0"/>
      </c>
      <c r="H11" s="38">
        <f t="shared" si="0"/>
      </c>
      <c r="I11" s="38">
        <f t="shared" si="0"/>
      </c>
      <c r="J11" s="38">
        <f t="shared" si="0"/>
      </c>
      <c r="K11" s="26">
        <f aca="true" t="shared" si="1" ref="K11:K74">IF(AND(G11&lt;&gt;"",E11&lt;&gt;""),G11/E11,"")</f>
      </c>
    </row>
    <row r="12" spans="1:11" ht="23.25" customHeight="1">
      <c r="A12" s="158"/>
      <c r="B12" s="159" t="s">
        <v>320</v>
      </c>
      <c r="C12" s="79" t="s">
        <v>321</v>
      </c>
      <c r="D12" s="160"/>
      <c r="E12" s="31">
        <f aca="true" t="shared" si="2" ref="E12:J12">IF(SUM(E13:E27)&gt;0,SUM(E13:E27),"")</f>
        <v>302872</v>
      </c>
      <c r="F12" s="31">
        <f t="shared" si="2"/>
      </c>
      <c r="G12" s="31">
        <f t="shared" si="2"/>
      </c>
      <c r="H12" s="31">
        <f t="shared" si="2"/>
      </c>
      <c r="I12" s="31">
        <f t="shared" si="2"/>
      </c>
      <c r="J12" s="31">
        <f t="shared" si="2"/>
      </c>
      <c r="K12" s="26">
        <f t="shared" si="1"/>
      </c>
    </row>
    <row r="13" spans="1:11" ht="14.25" customHeight="1">
      <c r="A13" s="161"/>
      <c r="B13" s="162"/>
      <c r="C13" s="43" t="s">
        <v>102</v>
      </c>
      <c r="D13" s="163">
        <v>3020</v>
      </c>
      <c r="E13" s="164">
        <f>IF(miasto2004!E15&gt;0,miasto2004!E15,"")</f>
        <v>325</v>
      </c>
      <c r="F13" s="165"/>
      <c r="G13" s="165"/>
      <c r="H13" s="165"/>
      <c r="I13" s="165"/>
      <c r="J13" s="165"/>
      <c r="K13" s="26">
        <f t="shared" si="1"/>
      </c>
    </row>
    <row r="14" spans="1:11" ht="14.25" customHeight="1">
      <c r="A14" s="166"/>
      <c r="B14" s="167"/>
      <c r="C14" s="43" t="s">
        <v>103</v>
      </c>
      <c r="D14" s="168">
        <v>4010</v>
      </c>
      <c r="E14" s="164">
        <f>IF(miasto2004!E16&gt;0,miasto2004!E16,"")</f>
        <v>30034</v>
      </c>
      <c r="F14" s="169"/>
      <c r="G14" s="169"/>
      <c r="H14" s="169"/>
      <c r="I14" s="169"/>
      <c r="J14" s="169"/>
      <c r="K14" s="26">
        <f t="shared" si="1"/>
      </c>
    </row>
    <row r="15" spans="1:11" ht="14.25" customHeight="1">
      <c r="A15" s="158"/>
      <c r="B15" s="170"/>
      <c r="C15" s="141" t="s">
        <v>322</v>
      </c>
      <c r="D15" s="171">
        <v>4020</v>
      </c>
      <c r="E15" s="164">
        <f>IF(miasto2004!E17&gt;0,miasto2004!E17,"")</f>
        <v>139396</v>
      </c>
      <c r="F15" s="172"/>
      <c r="G15" s="172"/>
      <c r="H15" s="172"/>
      <c r="I15" s="172"/>
      <c r="J15" s="172"/>
      <c r="K15" s="26">
        <f t="shared" si="1"/>
      </c>
    </row>
    <row r="16" spans="1:11" ht="14.25" customHeight="1">
      <c r="A16" s="166"/>
      <c r="B16" s="167"/>
      <c r="C16" s="43" t="s">
        <v>176</v>
      </c>
      <c r="D16" s="168">
        <v>4040</v>
      </c>
      <c r="E16" s="164">
        <f>IF(miasto2004!E18&gt;0,miasto2004!E18,"")</f>
        <v>42072</v>
      </c>
      <c r="F16" s="169"/>
      <c r="G16" s="169"/>
      <c r="H16" s="169"/>
      <c r="I16" s="169"/>
      <c r="J16" s="169"/>
      <c r="K16" s="26">
        <f t="shared" si="1"/>
      </c>
    </row>
    <row r="17" spans="1:11" ht="14.25" customHeight="1">
      <c r="A17" s="158"/>
      <c r="B17" s="170"/>
      <c r="C17" s="107" t="s">
        <v>98</v>
      </c>
      <c r="D17" s="171">
        <v>4110</v>
      </c>
      <c r="E17" s="164">
        <f>IF(miasto2004!E19&gt;0,miasto2004!E19,"")</f>
        <v>35725</v>
      </c>
      <c r="F17" s="172"/>
      <c r="G17" s="172"/>
      <c r="H17" s="172"/>
      <c r="I17" s="172"/>
      <c r="J17" s="172"/>
      <c r="K17" s="26">
        <f t="shared" si="1"/>
      </c>
    </row>
    <row r="18" spans="1:11" ht="14.25" customHeight="1">
      <c r="A18" s="166"/>
      <c r="B18" s="167"/>
      <c r="C18" s="43" t="s">
        <v>323</v>
      </c>
      <c r="D18" s="168">
        <v>4120</v>
      </c>
      <c r="E18" s="164">
        <f>IF(miasto2004!E20&gt;0,miasto2004!E20,"")</f>
        <v>5080</v>
      </c>
      <c r="F18" s="169"/>
      <c r="G18" s="169"/>
      <c r="H18" s="169"/>
      <c r="I18" s="169"/>
      <c r="J18" s="169"/>
      <c r="K18" s="26">
        <f t="shared" si="1"/>
      </c>
    </row>
    <row r="19" spans="1:11" ht="14.25" customHeight="1">
      <c r="A19" s="158"/>
      <c r="B19" s="170"/>
      <c r="C19" s="107" t="s">
        <v>87</v>
      </c>
      <c r="D19" s="171">
        <v>4210</v>
      </c>
      <c r="E19" s="164">
        <f>IF(miasto2004!E21&gt;0,miasto2004!E21,"")</f>
        <v>18501</v>
      </c>
      <c r="F19" s="172"/>
      <c r="G19" s="172"/>
      <c r="H19" s="172"/>
      <c r="I19" s="172"/>
      <c r="J19" s="172"/>
      <c r="K19" s="26">
        <f t="shared" si="1"/>
      </c>
    </row>
    <row r="20" spans="1:11" ht="14.25" customHeight="1">
      <c r="A20" s="166"/>
      <c r="B20" s="167"/>
      <c r="C20" s="173" t="s">
        <v>113</v>
      </c>
      <c r="D20" s="168">
        <v>4260</v>
      </c>
      <c r="E20" s="164">
        <f>IF(miasto2004!E22&gt;0,miasto2004!E22,"")</f>
        <v>1775</v>
      </c>
      <c r="F20" s="169"/>
      <c r="G20" s="169"/>
      <c r="H20" s="169"/>
      <c r="I20" s="169"/>
      <c r="J20" s="169"/>
      <c r="K20" s="26">
        <f t="shared" si="1"/>
      </c>
    </row>
    <row r="21" spans="1:11" ht="14.25" customHeight="1">
      <c r="A21" s="158"/>
      <c r="B21" s="170"/>
      <c r="C21" s="174" t="s">
        <v>117</v>
      </c>
      <c r="D21" s="171">
        <v>4270</v>
      </c>
      <c r="E21" s="164">
        <f>IF(miasto2004!E23&gt;0,miasto2004!E23,"")</f>
        <v>608</v>
      </c>
      <c r="F21" s="172"/>
      <c r="G21" s="172"/>
      <c r="H21" s="172"/>
      <c r="I21" s="172"/>
      <c r="J21" s="172"/>
      <c r="K21" s="26">
        <f t="shared" si="1"/>
      </c>
    </row>
    <row r="22" spans="1:11" ht="14.25" customHeight="1">
      <c r="A22" s="166"/>
      <c r="B22" s="167"/>
      <c r="C22" s="43" t="s">
        <v>244</v>
      </c>
      <c r="D22" s="168">
        <v>4300</v>
      </c>
      <c r="E22" s="164">
        <f>IF(miasto2004!E24&gt;0,miasto2004!E24,"")</f>
        <v>11317</v>
      </c>
      <c r="F22" s="169"/>
      <c r="G22" s="169"/>
      <c r="H22" s="169"/>
      <c r="I22" s="169"/>
      <c r="J22" s="169"/>
      <c r="K22" s="26">
        <f t="shared" si="1"/>
      </c>
    </row>
    <row r="23" spans="1:11" ht="14.25" customHeight="1">
      <c r="A23" s="158"/>
      <c r="B23" s="170"/>
      <c r="C23" s="175" t="s">
        <v>106</v>
      </c>
      <c r="D23" s="171">
        <v>4410</v>
      </c>
      <c r="E23" s="164">
        <f>IF(miasto2004!E25&gt;0,miasto2004!E25,"")</f>
        <v>5051</v>
      </c>
      <c r="F23" s="172"/>
      <c r="G23" s="172"/>
      <c r="H23" s="172"/>
      <c r="I23" s="172"/>
      <c r="J23" s="172"/>
      <c r="K23" s="26">
        <f t="shared" si="1"/>
      </c>
    </row>
    <row r="24" spans="1:11" ht="14.25" customHeight="1">
      <c r="A24" s="166"/>
      <c r="B24" s="167"/>
      <c r="C24" s="43" t="s">
        <v>107</v>
      </c>
      <c r="D24" s="168">
        <v>4440</v>
      </c>
      <c r="E24" s="164">
        <f>IF(miasto2004!E26&gt;0,miasto2004!E26,"")</f>
        <v>11000</v>
      </c>
      <c r="F24" s="169"/>
      <c r="G24" s="169"/>
      <c r="H24" s="169"/>
      <c r="I24" s="169"/>
      <c r="J24" s="169"/>
      <c r="K24" s="26">
        <f t="shared" si="1"/>
      </c>
    </row>
    <row r="25" spans="1:11" ht="14.25" customHeight="1">
      <c r="A25" s="158"/>
      <c r="B25" s="170"/>
      <c r="C25" s="174" t="s">
        <v>324</v>
      </c>
      <c r="D25" s="171">
        <v>4480</v>
      </c>
      <c r="E25" s="164">
        <f>IF(miasto2004!E27&gt;0,miasto2004!E27,"")</f>
        <v>1279</v>
      </c>
      <c r="F25" s="172"/>
      <c r="G25" s="172"/>
      <c r="H25" s="172"/>
      <c r="I25" s="172"/>
      <c r="J25" s="172"/>
      <c r="K25" s="26">
        <f t="shared" si="1"/>
      </c>
    </row>
    <row r="26" spans="1:11" ht="25.5" customHeight="1">
      <c r="A26" s="166"/>
      <c r="B26" s="167"/>
      <c r="C26" s="173" t="s">
        <v>325</v>
      </c>
      <c r="D26" s="168">
        <v>4500</v>
      </c>
      <c r="E26" s="164">
        <f>IF(miasto2004!E28&gt;0,miasto2004!E28,"")</f>
        <v>593</v>
      </c>
      <c r="F26" s="169"/>
      <c r="G26" s="169"/>
      <c r="H26" s="169"/>
      <c r="I26" s="169"/>
      <c r="J26" s="169"/>
      <c r="K26" s="26">
        <f t="shared" si="1"/>
      </c>
    </row>
    <row r="27" spans="1:11" ht="17.25" customHeight="1" thickBot="1">
      <c r="A27" s="158"/>
      <c r="B27" s="170"/>
      <c r="C27" s="176" t="s">
        <v>326</v>
      </c>
      <c r="D27" s="171">
        <v>4510</v>
      </c>
      <c r="E27" s="164">
        <f>IF(miasto2004!E29&gt;0,miasto2004!E29,"")</f>
        <v>116</v>
      </c>
      <c r="F27" s="172"/>
      <c r="G27" s="172"/>
      <c r="H27" s="172"/>
      <c r="I27" s="172"/>
      <c r="J27" s="172"/>
      <c r="K27" s="26">
        <f t="shared" si="1"/>
      </c>
    </row>
    <row r="28" spans="1:11" ht="22.5" customHeight="1">
      <c r="A28" s="46">
        <v>600</v>
      </c>
      <c r="B28" s="35"/>
      <c r="C28" s="36" t="s">
        <v>22</v>
      </c>
      <c r="D28" s="37"/>
      <c r="E28" s="38">
        <f>IF(SUM(E29,E37)&gt;0,SUM(,E29,E37),"")</f>
        <v>3057458</v>
      </c>
      <c r="F28" s="38">
        <f>IF(SUM(F29,F37,)&gt;0,SUM(,F29,F37),"")</f>
        <v>4716000</v>
      </c>
      <c r="G28" s="38">
        <f>IF(SUM(G29,G37,)&gt;0,SUM(,G29,G37),"")</f>
        <v>3511000</v>
      </c>
      <c r="H28" s="38">
        <f>IF(SUM(H29,H37,)&gt;0,SUM(,H29,H37),"")</f>
        <v>3511000</v>
      </c>
      <c r="I28" s="38">
        <f>IF(SUM(I29,I37,)&gt;0,SUM(,I29,I37),"")</f>
      </c>
      <c r="J28" s="38">
        <f>IF(SUM(J29,J37,)&gt;0,SUM(,J29,J37),"")</f>
      </c>
      <c r="K28" s="26">
        <f t="shared" si="1"/>
        <v>1.148339568360383</v>
      </c>
    </row>
    <row r="29" spans="1:11" ht="18" customHeight="1">
      <c r="A29" s="61"/>
      <c r="B29" s="40">
        <v>60014</v>
      </c>
      <c r="C29" s="41" t="s">
        <v>327</v>
      </c>
      <c r="D29" s="42"/>
      <c r="E29" s="31">
        <f aca="true" t="shared" si="3" ref="E29:J29">IF(SUM(E30,E35,E36)&gt;0,SUM(E30,E35,E36),"")</f>
        <v>1480000</v>
      </c>
      <c r="F29" s="31">
        <f t="shared" si="3"/>
        <v>2107000</v>
      </c>
      <c r="G29" s="31">
        <f t="shared" si="3"/>
        <v>1857000</v>
      </c>
      <c r="H29" s="31">
        <f t="shared" si="3"/>
        <v>1857000</v>
      </c>
      <c r="I29" s="31">
        <f t="shared" si="3"/>
      </c>
      <c r="J29" s="31">
        <f t="shared" si="3"/>
      </c>
      <c r="K29" s="26">
        <f t="shared" si="1"/>
        <v>1.2547297297297297</v>
      </c>
    </row>
    <row r="30" spans="1:11" s="4" customFormat="1" ht="18" customHeight="1">
      <c r="A30" s="27"/>
      <c r="B30" s="32"/>
      <c r="C30" s="33" t="s">
        <v>328</v>
      </c>
      <c r="D30" s="177">
        <v>6052</v>
      </c>
      <c r="E30" s="55">
        <f aca="true" t="shared" si="4" ref="E30:J30">IF(SUM(E31:E34)&gt;0,SUM(E31:E34),"")</f>
        <v>1480000</v>
      </c>
      <c r="F30" s="55">
        <f t="shared" si="4"/>
        <v>850000</v>
      </c>
      <c r="G30" s="55">
        <f t="shared" si="4"/>
        <v>600000</v>
      </c>
      <c r="H30" s="55">
        <f t="shared" si="4"/>
        <v>600000</v>
      </c>
      <c r="I30" s="55">
        <f t="shared" si="4"/>
      </c>
      <c r="J30" s="55">
        <f t="shared" si="4"/>
      </c>
      <c r="K30" s="26">
        <f t="shared" si="1"/>
        <v>0.40540540540540543</v>
      </c>
    </row>
    <row r="31" spans="1:11" ht="12.75">
      <c r="A31" s="27"/>
      <c r="B31" s="32"/>
      <c r="C31" s="58" t="s">
        <v>329</v>
      </c>
      <c r="D31" s="57">
        <v>6052</v>
      </c>
      <c r="E31" s="164">
        <f>IF(miasto2004!E47&gt;0,miasto2004!E47,"")</f>
        <v>1480000</v>
      </c>
      <c r="F31" s="164">
        <f>IF(miasto2004!F47&gt;0,miasto2004!F47,"")</f>
      </c>
      <c r="G31" s="164">
        <f>IF(miasto2004!G47&gt;0,miasto2004!G47,"")</f>
      </c>
      <c r="H31" s="164">
        <f>IF(miasto2004!H47&gt;0,miasto2004!H47,"")</f>
      </c>
      <c r="I31" s="164">
        <f>IF(miasto2004!I47&gt;0,miasto2004!I47,"")</f>
      </c>
      <c r="J31" s="164">
        <f>IF(miasto2004!J47&gt;0,miasto2004!J47,"")</f>
      </c>
      <c r="K31" s="26">
        <f t="shared" si="1"/>
      </c>
    </row>
    <row r="32" spans="1:11" ht="24">
      <c r="A32" s="135"/>
      <c r="B32" s="32"/>
      <c r="C32" s="43" t="s">
        <v>330</v>
      </c>
      <c r="D32" s="57"/>
      <c r="E32" s="164">
        <f>IF(miasto2004!E50&gt;0,miasto2004!E50,"")</f>
      </c>
      <c r="F32" s="164">
        <f>IF(miasto2004!F48&gt;0,miasto2004!F48,"")</f>
      </c>
      <c r="G32" s="164">
        <f>IF(miasto2004!G48&gt;0,miasto2004!G48,"")</f>
      </c>
      <c r="H32" s="164">
        <f>IF(miasto2004!H48&gt;0,miasto2004!H48,"")</f>
      </c>
      <c r="I32" s="164">
        <f>IF(miasto2004!I50&gt;0,miasto2004!I50,"")</f>
      </c>
      <c r="J32" s="164">
        <f>IF(miasto2004!J50&gt;0,miasto2004!J50,"")</f>
      </c>
      <c r="K32" s="26">
        <f t="shared" si="1"/>
      </c>
    </row>
    <row r="33" spans="1:11" ht="12.75">
      <c r="A33" s="27"/>
      <c r="B33" s="32"/>
      <c r="C33" s="43" t="s">
        <v>331</v>
      </c>
      <c r="D33" s="57">
        <v>6052</v>
      </c>
      <c r="E33" s="164">
        <f>IF(miasto2004!E51&gt;0,miasto2004!E51,"")</f>
      </c>
      <c r="F33" s="164">
        <f>IF(miasto2004!F49&gt;0,miasto2004!F49,"")</f>
        <v>850000</v>
      </c>
      <c r="G33" s="164">
        <f>IF(miasto2004!G49&gt;0,miasto2004!G49,"")</f>
        <v>600000</v>
      </c>
      <c r="H33" s="164">
        <f>IF(miasto2004!H49&gt;0,miasto2004!H49,"")</f>
        <v>600000</v>
      </c>
      <c r="I33" s="164"/>
      <c r="J33" s="164">
        <f>IF(miasto2004!J51&gt;0,miasto2004!J51,"")</f>
      </c>
      <c r="K33" s="26">
        <f t="shared" si="1"/>
      </c>
    </row>
    <row r="34" spans="1:11" ht="12.75">
      <c r="A34" s="27"/>
      <c r="B34" s="32"/>
      <c r="C34" s="58"/>
      <c r="D34" s="57"/>
      <c r="E34" s="164">
        <f>IF(miasto2004!E52&gt;0,miasto2004!E52,"")</f>
      </c>
      <c r="F34" s="164">
        <f>IF(miasto2004!F50&gt;0,miasto2004!F50,"")</f>
      </c>
      <c r="G34" s="164">
        <f>IF(miasto2004!G50&gt;0,miasto2004!G50,"")</f>
      </c>
      <c r="H34" s="164">
        <f>IF(miasto2004!H50&gt;0,miasto2004!H50,"")</f>
      </c>
      <c r="I34" s="164">
        <f>IF(miasto2004!I52&gt;0,miasto2004!I52,"")</f>
      </c>
      <c r="J34" s="164">
        <f>IF(miasto2004!J52&gt;0,miasto2004!J52,"")</f>
      </c>
      <c r="K34" s="26">
        <f t="shared" si="1"/>
      </c>
    </row>
    <row r="35" spans="1:11" ht="24">
      <c r="A35" s="27"/>
      <c r="B35" s="32"/>
      <c r="C35" s="43" t="s">
        <v>332</v>
      </c>
      <c r="D35" s="44">
        <v>6052</v>
      </c>
      <c r="E35" s="164">
        <f>IF(miasto2004!E53&gt;0,miasto2004!E53,"")</f>
      </c>
      <c r="F35" s="164">
        <f>IF(miasto2004!F51&gt;0,miasto2004!F51,"")</f>
        <v>1257000</v>
      </c>
      <c r="G35" s="164">
        <f>IF(miasto2004!G51&gt;0,miasto2004!G51,"")</f>
        <v>1257000</v>
      </c>
      <c r="H35" s="164">
        <f>IF(miasto2004!H51&gt;0,miasto2004!H51,"")</f>
        <v>1257000</v>
      </c>
      <c r="I35" s="164">
        <f>IF(miasto2004!I53&gt;0,miasto2004!I53,"")</f>
      </c>
      <c r="J35" s="164">
        <f>IF(miasto2004!J53&gt;0,miasto2004!J53,"")</f>
      </c>
      <c r="K35" s="26">
        <f t="shared" si="1"/>
      </c>
    </row>
    <row r="36" spans="1:11" ht="12.75">
      <c r="A36" s="27"/>
      <c r="B36" s="59"/>
      <c r="C36" s="43"/>
      <c r="D36" s="44"/>
      <c r="E36" s="164">
        <f>IF(miasto2004!E54&gt;0,miasto2004!E54,"")</f>
      </c>
      <c r="F36" s="164">
        <f>IF(miasto2004!F52&gt;0,miasto2004!F52,"")</f>
      </c>
      <c r="G36" s="164">
        <f>IF(miasto2004!G52&gt;0,miasto2004!G52,"")</f>
      </c>
      <c r="H36" s="164">
        <f>IF(miasto2004!H52&gt;0,miasto2004!H52,"")</f>
      </c>
      <c r="I36" s="164">
        <f>IF(miasto2004!I54&gt;0,miasto2004!I54,"")</f>
      </c>
      <c r="J36" s="164">
        <f>IF(miasto2004!J54&gt;0,miasto2004!J54,"")</f>
      </c>
      <c r="K36" s="26">
        <f t="shared" si="1"/>
      </c>
    </row>
    <row r="37" spans="1:11" ht="18" customHeight="1">
      <c r="A37" s="61"/>
      <c r="B37" s="40">
        <v>60015</v>
      </c>
      <c r="C37" s="41" t="s">
        <v>333</v>
      </c>
      <c r="D37" s="42"/>
      <c r="E37" s="31">
        <f aca="true" t="shared" si="5" ref="E37:J37">IF(SUM(E38,E44:E45)&gt;0,SUM(E38,E44:E45),"")</f>
        <v>1577458</v>
      </c>
      <c r="F37" s="31">
        <f t="shared" si="5"/>
        <v>2609000</v>
      </c>
      <c r="G37" s="31">
        <f t="shared" si="5"/>
        <v>1654000</v>
      </c>
      <c r="H37" s="31">
        <f t="shared" si="5"/>
        <v>1654000</v>
      </c>
      <c r="I37" s="31">
        <f t="shared" si="5"/>
      </c>
      <c r="J37" s="31">
        <f t="shared" si="5"/>
      </c>
      <c r="K37" s="26">
        <f t="shared" si="1"/>
        <v>1.0485223695337689</v>
      </c>
    </row>
    <row r="38" spans="1:11" s="4" customFormat="1" ht="18" customHeight="1">
      <c r="A38" s="27"/>
      <c r="B38" s="32"/>
      <c r="C38" s="43" t="s">
        <v>244</v>
      </c>
      <c r="D38" s="178">
        <v>4300</v>
      </c>
      <c r="E38" s="55">
        <f aca="true" t="shared" si="6" ref="E38:J38">IF(SUM(E39:E43)&gt;0,SUM(E39:E43),"")</f>
        <v>1524458</v>
      </c>
      <c r="F38" s="55">
        <f t="shared" si="6"/>
        <v>2555000</v>
      </c>
      <c r="G38" s="55">
        <f t="shared" si="6"/>
        <v>1600000</v>
      </c>
      <c r="H38" s="55">
        <f t="shared" si="6"/>
        <v>1600000</v>
      </c>
      <c r="I38" s="55">
        <f t="shared" si="6"/>
      </c>
      <c r="J38" s="55">
        <f t="shared" si="6"/>
      </c>
      <c r="K38" s="26">
        <f t="shared" si="1"/>
        <v>1.0495533494527236</v>
      </c>
    </row>
    <row r="39" spans="1:11" ht="12.75">
      <c r="A39" s="27"/>
      <c r="B39" s="32"/>
      <c r="C39" s="47" t="s">
        <v>334</v>
      </c>
      <c r="D39" s="57"/>
      <c r="E39" s="164">
        <f>IF(miasto2004!E57&gt;0,miasto2004!E57,"")</f>
        <v>945560</v>
      </c>
      <c r="F39" s="164">
        <f>IF(miasto2004!F57&gt;0,miasto2004!F57,"")</f>
        <v>1900000</v>
      </c>
      <c r="G39" s="164">
        <f>IF(miasto2004!G57&gt;0,miasto2004!G57,"")</f>
        <v>1000000</v>
      </c>
      <c r="H39" s="164">
        <f>IF(miasto2004!H57&gt;0,miasto2004!H57,"")</f>
        <v>1000000</v>
      </c>
      <c r="I39" s="164">
        <f>IF(miasto2004!I57&gt;0,miasto2004!I57,"")</f>
      </c>
      <c r="J39" s="164">
        <f>IF(miasto2004!J57&gt;0,miasto2004!J57,"")</f>
      </c>
      <c r="K39" s="26">
        <f t="shared" si="1"/>
        <v>1.0575743474766277</v>
      </c>
    </row>
    <row r="40" spans="1:11" ht="12.75">
      <c r="A40" s="27"/>
      <c r="B40" s="32"/>
      <c r="C40" s="58" t="s">
        <v>32</v>
      </c>
      <c r="D40" s="57"/>
      <c r="E40" s="164">
        <f>IF(miasto2004!E58&gt;0,miasto2004!E58,"")</f>
        <v>433898</v>
      </c>
      <c r="F40" s="164">
        <f>IF(miasto2004!F58&gt;0,miasto2004!F58,"")</f>
        <v>500000</v>
      </c>
      <c r="G40" s="164">
        <f>IF(miasto2004!G58&gt;0,miasto2004!G58,"")</f>
        <v>450000</v>
      </c>
      <c r="H40" s="164">
        <f>IF(miasto2004!H58&gt;0,miasto2004!H58,"")</f>
        <v>450000</v>
      </c>
      <c r="I40" s="164">
        <f>IF(miasto2004!I58&gt;0,miasto2004!I58,"")</f>
      </c>
      <c r="J40" s="164">
        <f>IF(miasto2004!J58&gt;0,miasto2004!J58,"")</f>
      </c>
      <c r="K40" s="26">
        <f t="shared" si="1"/>
        <v>1.037110104218042</v>
      </c>
    </row>
    <row r="41" spans="1:11" ht="12.75">
      <c r="A41" s="27"/>
      <c r="B41" s="32"/>
      <c r="C41" s="58" t="s">
        <v>33</v>
      </c>
      <c r="D41" s="57"/>
      <c r="E41" s="164">
        <f>IF(miasto2004!E59&gt;0,miasto2004!E59,"")</f>
        <v>95000</v>
      </c>
      <c r="F41" s="164">
        <f>IF(miasto2004!F59&gt;0,miasto2004!F59,"")</f>
        <v>105000</v>
      </c>
      <c r="G41" s="164">
        <f>IF(miasto2004!G59&gt;0,miasto2004!G59,"")</f>
        <v>100000</v>
      </c>
      <c r="H41" s="164">
        <f>IF(miasto2004!H59&gt;0,miasto2004!H59,"")</f>
        <v>100000</v>
      </c>
      <c r="I41" s="164">
        <f>IF(miasto2004!I59&gt;0,miasto2004!I59,"")</f>
      </c>
      <c r="J41" s="164">
        <f>IF(miasto2004!J59&gt;0,miasto2004!J59,"")</f>
      </c>
      <c r="K41" s="26">
        <f t="shared" si="1"/>
        <v>1.0526315789473684</v>
      </c>
    </row>
    <row r="42" spans="1:11" ht="12.75">
      <c r="A42" s="27"/>
      <c r="B42" s="32"/>
      <c r="C42" s="58" t="s">
        <v>335</v>
      </c>
      <c r="D42" s="57"/>
      <c r="E42" s="164">
        <f>IF(miasto2004!E60&gt;0,miasto2004!E60,"")</f>
        <v>50000</v>
      </c>
      <c r="F42" s="164">
        <f>IF(miasto2004!F60&gt;0,miasto2004!F60,"")</f>
        <v>50000</v>
      </c>
      <c r="G42" s="164">
        <f>IF(miasto2004!G60&gt;0,miasto2004!G60,"")</f>
        <v>50000</v>
      </c>
      <c r="H42" s="164">
        <f>IF(miasto2004!H60&gt;0,miasto2004!H60,"")</f>
        <v>50000</v>
      </c>
      <c r="I42" s="164">
        <f>IF(miasto2004!I60&gt;0,miasto2004!I60,"")</f>
      </c>
      <c r="J42" s="164">
        <f>IF(miasto2004!J60&gt;0,miasto2004!J60,"")</f>
      </c>
      <c r="K42" s="26">
        <f t="shared" si="1"/>
        <v>1</v>
      </c>
    </row>
    <row r="43" spans="1:11" ht="12.75">
      <c r="A43" s="27"/>
      <c r="B43" s="32"/>
      <c r="C43" s="49"/>
      <c r="D43" s="50"/>
      <c r="E43" s="164">
        <f>IF(miasto2004!E61&gt;0,miasto2004!E61,"")</f>
      </c>
      <c r="F43" s="164">
        <f>IF(miasto2004!F61&gt;0,miasto2004!F61,"")</f>
      </c>
      <c r="G43" s="164">
        <f>IF(miasto2004!G61&gt;0,miasto2004!G61,"")</f>
      </c>
      <c r="H43" s="164">
        <f>IF(miasto2004!H61&gt;0,miasto2004!H61,"")</f>
      </c>
      <c r="I43" s="164">
        <f>IF(miasto2004!I61&gt;0,miasto2004!I61,"")</f>
      </c>
      <c r="J43" s="164">
        <f>IF(miasto2004!J61&gt;0,miasto2004!J61,"")</f>
      </c>
      <c r="K43" s="26">
        <f t="shared" si="1"/>
      </c>
    </row>
    <row r="44" spans="1:11" ht="15.75" customHeight="1">
      <c r="A44" s="27"/>
      <c r="B44" s="32"/>
      <c r="C44" s="43" t="s">
        <v>336</v>
      </c>
      <c r="D44" s="44">
        <v>4260</v>
      </c>
      <c r="E44" s="164">
        <f>IF(miasto2004!E62&gt;0,miasto2004!E62,"")</f>
        <v>53000</v>
      </c>
      <c r="F44" s="164">
        <f>IF(miasto2004!F62&gt;0,miasto2004!F62,"")</f>
        <v>54000</v>
      </c>
      <c r="G44" s="164">
        <f>IF(miasto2004!G62&gt;0,miasto2004!G62,"")</f>
        <v>54000</v>
      </c>
      <c r="H44" s="164">
        <f>IF(miasto2004!H62&gt;0,miasto2004!H62,"")</f>
        <v>54000</v>
      </c>
      <c r="I44" s="164">
        <f>IF(miasto2004!I62&gt;0,miasto2004!I62,"")</f>
      </c>
      <c r="J44" s="164">
        <f>IF(miasto2004!J62&gt;0,miasto2004!J62,"")</f>
      </c>
      <c r="K44" s="26">
        <f t="shared" si="1"/>
        <v>1.0188679245283019</v>
      </c>
    </row>
    <row r="45" spans="1:11" ht="13.5" thickBot="1">
      <c r="A45" s="27"/>
      <c r="B45" s="68"/>
      <c r="C45" s="43"/>
      <c r="D45" s="44"/>
      <c r="E45" s="164">
        <f>IF(miasto2004!E63&gt;0,miasto2004!E63,"")</f>
      </c>
      <c r="F45" s="164">
        <f>IF(miasto2004!F63&gt;0,miasto2004!F63,"")</f>
      </c>
      <c r="G45" s="164">
        <f>IF(miasto2004!G63&gt;0,miasto2004!G63,"")</f>
      </c>
      <c r="H45" s="164">
        <f>IF(miasto2004!H63&gt;0,miasto2004!H63,"")</f>
      </c>
      <c r="I45" s="164">
        <f>IF(miasto2004!I63&gt;0,miasto2004!I63,"")</f>
      </c>
      <c r="J45" s="164">
        <f>IF(miasto2004!J63&gt;0,miasto2004!J63,"")</f>
      </c>
      <c r="K45" s="26">
        <f t="shared" si="1"/>
      </c>
    </row>
    <row r="46" spans="1:11" ht="21.75" customHeight="1">
      <c r="A46" s="46">
        <v>700</v>
      </c>
      <c r="B46" s="70"/>
      <c r="C46" s="36" t="s">
        <v>77</v>
      </c>
      <c r="D46" s="37"/>
      <c r="E46" s="38">
        <f aca="true" t="shared" si="7" ref="E46:J46">IF(SUM(E47)&gt;0,SUM(E47),"")</f>
        <v>78000</v>
      </c>
      <c r="F46" s="38">
        <f t="shared" si="7"/>
        <v>40000</v>
      </c>
      <c r="G46" s="38">
        <f t="shared" si="7"/>
        <v>40000</v>
      </c>
      <c r="H46" s="38">
        <f t="shared" si="7"/>
      </c>
      <c r="I46" s="38">
        <f t="shared" si="7"/>
      </c>
      <c r="J46" s="38">
        <f t="shared" si="7"/>
        <v>40000</v>
      </c>
      <c r="K46" s="26">
        <f t="shared" si="1"/>
        <v>0.5128205128205128</v>
      </c>
    </row>
    <row r="47" spans="1:11" ht="18" customHeight="1">
      <c r="A47" s="61"/>
      <c r="B47" s="40">
        <v>70005</v>
      </c>
      <c r="C47" s="41" t="s">
        <v>82</v>
      </c>
      <c r="D47" s="42"/>
      <c r="E47" s="31">
        <f aca="true" t="shared" si="8" ref="E47:J47">IF(SUM(E48,E52:E52)&gt;0,SUM(E48,E52:E52),"")</f>
        <v>78000</v>
      </c>
      <c r="F47" s="31">
        <f t="shared" si="8"/>
        <v>40000</v>
      </c>
      <c r="G47" s="31">
        <f t="shared" si="8"/>
        <v>40000</v>
      </c>
      <c r="H47" s="31">
        <f t="shared" si="8"/>
      </c>
      <c r="I47" s="31">
        <f t="shared" si="8"/>
      </c>
      <c r="J47" s="31">
        <f t="shared" si="8"/>
        <v>40000</v>
      </c>
      <c r="K47" s="26">
        <f t="shared" si="1"/>
        <v>0.5128205128205128</v>
      </c>
    </row>
    <row r="48" spans="1:11" s="4" customFormat="1" ht="12.75">
      <c r="A48" s="71"/>
      <c r="B48" s="54"/>
      <c r="C48" s="43" t="s">
        <v>83</v>
      </c>
      <c r="D48" s="48">
        <v>4300</v>
      </c>
      <c r="E48" s="55">
        <f aca="true" t="shared" si="9" ref="E48:J48">IF(SUM(E49:E51)&gt;0,SUM(E49:E51),"")</f>
        <v>78000</v>
      </c>
      <c r="F48" s="55">
        <f t="shared" si="9"/>
        <v>40000</v>
      </c>
      <c r="G48" s="55">
        <f t="shared" si="9"/>
        <v>40000</v>
      </c>
      <c r="H48" s="55">
        <f t="shared" si="9"/>
      </c>
      <c r="I48" s="55">
        <f t="shared" si="9"/>
      </c>
      <c r="J48" s="55">
        <f t="shared" si="9"/>
        <v>40000</v>
      </c>
      <c r="K48" s="26">
        <f t="shared" si="1"/>
        <v>0.5128205128205128</v>
      </c>
    </row>
    <row r="49" spans="1:11" ht="12.75">
      <c r="A49" s="27"/>
      <c r="B49" s="32"/>
      <c r="C49" s="47" t="s">
        <v>84</v>
      </c>
      <c r="D49" s="57"/>
      <c r="E49" s="164">
        <v>78000</v>
      </c>
      <c r="F49" s="164">
        <f>IF(miasto2004!J132&gt;0,miasto2004!J132,"")</f>
        <v>40000</v>
      </c>
      <c r="G49" s="164">
        <f>IF(miasto2004!J132&gt;0,miasto2004!J132,"")</f>
        <v>40000</v>
      </c>
      <c r="H49" s="164"/>
      <c r="I49" s="164"/>
      <c r="J49" s="164">
        <f>G49</f>
        <v>40000</v>
      </c>
      <c r="K49" s="26">
        <f t="shared" si="1"/>
        <v>0.5128205128205128</v>
      </c>
    </row>
    <row r="50" spans="1:11" ht="12.75">
      <c r="A50" s="27"/>
      <c r="B50" s="32"/>
      <c r="C50" s="58"/>
      <c r="D50" s="57"/>
      <c r="E50" s="164"/>
      <c r="F50" s="164"/>
      <c r="G50" s="164"/>
      <c r="H50" s="164"/>
      <c r="I50" s="164">
        <f>IF(miasto2004!I133&gt;0,miasto2004!I133,"")</f>
      </c>
      <c r="J50" s="164">
        <f>IF(miasto2004!J133&gt;0,miasto2004!J133,"")</f>
      </c>
      <c r="K50" s="26">
        <f t="shared" si="1"/>
      </c>
    </row>
    <row r="51" spans="1:11" ht="12.75">
      <c r="A51" s="27"/>
      <c r="B51" s="32"/>
      <c r="C51" s="49"/>
      <c r="D51" s="50"/>
      <c r="E51" s="164"/>
      <c r="F51" s="164"/>
      <c r="G51" s="164"/>
      <c r="H51" s="164"/>
      <c r="I51" s="164">
        <f>IF(miasto2004!I134&gt;0,miasto2004!I134,"")</f>
      </c>
      <c r="J51" s="164">
        <f>IF(miasto2004!J134&gt;0,miasto2004!J134,"")</f>
      </c>
      <c r="K51" s="26">
        <f t="shared" si="1"/>
      </c>
    </row>
    <row r="52" spans="1:11" ht="13.5" thickBot="1">
      <c r="A52" s="27"/>
      <c r="B52" s="32"/>
      <c r="C52" s="43"/>
      <c r="D52" s="44"/>
      <c r="E52" s="45"/>
      <c r="F52" s="45"/>
      <c r="G52" s="45"/>
      <c r="H52" s="45"/>
      <c r="I52" s="45"/>
      <c r="J52" s="45"/>
      <c r="K52" s="26">
        <f t="shared" si="1"/>
      </c>
    </row>
    <row r="53" spans="1:11" ht="21.75" customHeight="1">
      <c r="A53" s="46">
        <v>710</v>
      </c>
      <c r="B53" s="35"/>
      <c r="C53" s="36" t="s">
        <v>95</v>
      </c>
      <c r="D53" s="37"/>
      <c r="E53" s="38">
        <f aca="true" t="shared" si="10" ref="E53:J53">IF(SUM(E54,E58,E62)&gt;0,SUM(E54,E58,E62),"")</f>
        <v>350853</v>
      </c>
      <c r="F53" s="38">
        <f t="shared" si="10"/>
        <v>367423</v>
      </c>
      <c r="G53" s="38">
        <f t="shared" si="10"/>
        <v>353000</v>
      </c>
      <c r="H53" s="38">
        <f t="shared" si="10"/>
        <v>190000</v>
      </c>
      <c r="I53" s="38">
        <f t="shared" si="10"/>
      </c>
      <c r="J53" s="38">
        <f t="shared" si="10"/>
        <v>163000</v>
      </c>
      <c r="K53" s="26">
        <f t="shared" si="1"/>
        <v>1.0061193719306947</v>
      </c>
    </row>
    <row r="54" spans="1:11" ht="18" customHeight="1">
      <c r="A54" s="61"/>
      <c r="B54" s="62">
        <v>71013</v>
      </c>
      <c r="C54" s="79" t="s">
        <v>337</v>
      </c>
      <c r="D54" s="80"/>
      <c r="E54" s="81">
        <f aca="true" t="shared" si="11" ref="E54:J54">IF(SUM(E55:E57)&gt;0,SUM(E55:E57),"")</f>
        <v>30000</v>
      </c>
      <c r="F54" s="81">
        <f t="shared" si="11"/>
        <v>40000</v>
      </c>
      <c r="G54" s="81">
        <f t="shared" si="11"/>
        <v>40000</v>
      </c>
      <c r="H54" s="81">
        <f t="shared" si="11"/>
      </c>
      <c r="I54" s="81">
        <f t="shared" si="11"/>
      </c>
      <c r="J54" s="81">
        <f t="shared" si="11"/>
        <v>40000</v>
      </c>
      <c r="K54" s="26">
        <f t="shared" si="1"/>
        <v>1.3333333333333333</v>
      </c>
    </row>
    <row r="55" spans="1:11" ht="12.75">
      <c r="A55" s="27"/>
      <c r="B55" s="32"/>
      <c r="C55" s="43" t="s">
        <v>21</v>
      </c>
      <c r="D55" s="44">
        <v>4300</v>
      </c>
      <c r="E55" s="164">
        <f>IF(miasto2004!E153&gt;0,miasto2004!E153,"")</f>
        <v>30000</v>
      </c>
      <c r="F55" s="164">
        <f>IF(miasto2004!F153&gt;0,miasto2004!F153,"")</f>
        <v>40000</v>
      </c>
      <c r="G55" s="164">
        <f>IF(miasto2004!G153&gt;0,miasto2004!G153,"")</f>
        <v>40000</v>
      </c>
      <c r="H55" s="164"/>
      <c r="I55" s="164"/>
      <c r="J55" s="164">
        <f>IF(miasto2004!J153&gt;0,miasto2004!J153,"")</f>
        <v>40000</v>
      </c>
      <c r="K55" s="26">
        <f t="shared" si="1"/>
        <v>1.3333333333333333</v>
      </c>
    </row>
    <row r="56" spans="1:11" ht="12.75">
      <c r="A56" s="27"/>
      <c r="B56" s="32"/>
      <c r="C56" s="43"/>
      <c r="D56" s="44"/>
      <c r="E56" s="45"/>
      <c r="F56" s="45"/>
      <c r="G56" s="45"/>
      <c r="H56" s="45"/>
      <c r="I56" s="45"/>
      <c r="J56" s="45"/>
      <c r="K56" s="26">
        <f t="shared" si="1"/>
      </c>
    </row>
    <row r="57" spans="1:11" ht="12.75">
      <c r="A57" s="27"/>
      <c r="B57" s="59"/>
      <c r="C57" s="43"/>
      <c r="D57" s="44"/>
      <c r="E57" s="45"/>
      <c r="F57" s="45"/>
      <c r="G57" s="45"/>
      <c r="H57" s="45"/>
      <c r="I57" s="45"/>
      <c r="J57" s="45"/>
      <c r="K57" s="26">
        <f t="shared" si="1"/>
      </c>
    </row>
    <row r="58" spans="1:11" ht="18" customHeight="1">
      <c r="A58" s="61"/>
      <c r="B58" s="40">
        <v>71014</v>
      </c>
      <c r="C58" s="41" t="s">
        <v>338</v>
      </c>
      <c r="D58" s="42"/>
      <c r="E58" s="31">
        <f aca="true" t="shared" si="12" ref="E58:J58">IF(SUM(E59:E61)&gt;0,SUM(E59:E61),"")</f>
        <v>237500</v>
      </c>
      <c r="F58" s="31">
        <f t="shared" si="12"/>
        <v>200000</v>
      </c>
      <c r="G58" s="31">
        <f t="shared" si="12"/>
        <v>200000</v>
      </c>
      <c r="H58" s="31">
        <f t="shared" si="12"/>
        <v>190000</v>
      </c>
      <c r="I58" s="31">
        <f t="shared" si="12"/>
      </c>
      <c r="J58" s="31">
        <f t="shared" si="12"/>
        <v>10000</v>
      </c>
      <c r="K58" s="26">
        <f t="shared" si="1"/>
        <v>0.8421052631578947</v>
      </c>
    </row>
    <row r="59" spans="1:11" ht="12.75">
      <c r="A59" s="27"/>
      <c r="B59" s="32"/>
      <c r="C59" s="43" t="s">
        <v>182</v>
      </c>
      <c r="D59" s="44">
        <v>4300</v>
      </c>
      <c r="E59" s="164">
        <f>IF(miasto2004!E157&gt;0,miasto2004!E157,"")</f>
        <v>47500</v>
      </c>
      <c r="F59" s="164">
        <f>IF(miasto2004!F157&gt;0,miasto2004!F157,"")</f>
        <v>10000</v>
      </c>
      <c r="G59" s="164">
        <f>IF(miasto2004!G157&gt;0,miasto2004!G157,"")</f>
        <v>10000</v>
      </c>
      <c r="H59" s="164">
        <f>IF(miasto2004!H157&gt;0,miasto2004!H157,"")</f>
      </c>
      <c r="I59" s="164"/>
      <c r="J59" s="164">
        <f>IF(miasto2004!J157&gt;0,miasto2004!J157,"")</f>
        <v>10000</v>
      </c>
      <c r="K59" s="26">
        <f t="shared" si="1"/>
        <v>0.21052631578947367</v>
      </c>
    </row>
    <row r="60" spans="1:11" ht="12.75">
      <c r="A60" s="27"/>
      <c r="B60" s="32"/>
      <c r="C60" s="43" t="s">
        <v>339</v>
      </c>
      <c r="D60" s="44">
        <v>4300</v>
      </c>
      <c r="E60" s="164">
        <f>IF(miasto2004!E158&gt;0,miasto2004!E158,"")</f>
        <v>190000</v>
      </c>
      <c r="F60" s="164">
        <f>IF(miasto2004!F158&gt;0,miasto2004!F158,"")</f>
        <v>190000</v>
      </c>
      <c r="G60" s="164">
        <f>IF(miasto2004!G158&gt;0,miasto2004!G158,"")</f>
        <v>190000</v>
      </c>
      <c r="H60" s="164">
        <f>IF(miasto2004!H158&gt;0,miasto2004!H158,"")</f>
        <v>190000</v>
      </c>
      <c r="I60" s="164">
        <f>IF(miasto2004!I158&gt;0,miasto2004!I158,"")</f>
      </c>
      <c r="J60" s="164">
        <f>IF(miasto2004!J158&gt;0,miasto2004!J158,"")</f>
      </c>
      <c r="K60" s="26">
        <f t="shared" si="1"/>
        <v>1</v>
      </c>
    </row>
    <row r="61" spans="1:11" ht="12.75">
      <c r="A61" s="27"/>
      <c r="B61" s="59"/>
      <c r="C61" s="43"/>
      <c r="D61" s="44"/>
      <c r="E61" s="45"/>
      <c r="F61" s="45"/>
      <c r="G61" s="45"/>
      <c r="H61" s="45"/>
      <c r="I61" s="45"/>
      <c r="J61" s="45"/>
      <c r="K61" s="26">
        <f t="shared" si="1"/>
      </c>
    </row>
    <row r="62" spans="1:11" ht="18" customHeight="1">
      <c r="A62" s="61"/>
      <c r="B62" s="40">
        <v>71015</v>
      </c>
      <c r="C62" s="41" t="s">
        <v>340</v>
      </c>
      <c r="D62" s="42"/>
      <c r="E62" s="31">
        <f aca="true" t="shared" si="13" ref="E62:J62">IF(SUM(E63:E73)&gt;0,SUM(E63:E73),"")</f>
        <v>83353</v>
      </c>
      <c r="F62" s="31">
        <f t="shared" si="13"/>
        <v>127423</v>
      </c>
      <c r="G62" s="31">
        <f t="shared" si="13"/>
        <v>113000</v>
      </c>
      <c r="H62" s="31">
        <f t="shared" si="13"/>
      </c>
      <c r="I62" s="31">
        <f t="shared" si="13"/>
      </c>
      <c r="J62" s="31">
        <f t="shared" si="13"/>
        <v>113000</v>
      </c>
      <c r="K62" s="26">
        <f t="shared" si="1"/>
        <v>1.3556800595059566</v>
      </c>
    </row>
    <row r="63" spans="1:11" ht="12.75">
      <c r="A63" s="27"/>
      <c r="B63" s="32"/>
      <c r="C63" s="43" t="s">
        <v>103</v>
      </c>
      <c r="D63" s="44">
        <v>4010</v>
      </c>
      <c r="E63" s="164">
        <f>IF(miasto2004!E161&gt;0,miasto2004!E161,"")</f>
        <v>30195</v>
      </c>
      <c r="F63" s="164">
        <f>IF(miasto2004!F161&gt;0,miasto2004!F161,"")</f>
        <v>37540</v>
      </c>
      <c r="G63" s="164">
        <f>IF(miasto2004!G161&gt;0,miasto2004!G161,"")</f>
        <v>36000</v>
      </c>
      <c r="H63" s="164">
        <f>IF(miasto2004!H161&gt;0,miasto2004!H161,"")</f>
      </c>
      <c r="I63" s="164">
        <f>IF(miasto2004!I161&gt;0,miasto2004!I161,"")</f>
      </c>
      <c r="J63" s="164">
        <f>IF(miasto2004!J161&gt;0,miasto2004!J161,"")</f>
        <v>36000</v>
      </c>
      <c r="K63" s="26">
        <f t="shared" si="1"/>
        <v>1.1922503725782414</v>
      </c>
    </row>
    <row r="64" spans="1:11" ht="12.75">
      <c r="A64" s="27"/>
      <c r="B64" s="32"/>
      <c r="C64" s="43" t="s">
        <v>341</v>
      </c>
      <c r="D64" s="44">
        <v>4020</v>
      </c>
      <c r="E64" s="164">
        <f>IF(miasto2004!E162&gt;0,miasto2004!E162,"")</f>
        <v>27203</v>
      </c>
      <c r="F64" s="164">
        <f>IF(miasto2004!F162&gt;0,miasto2004!F162,"")</f>
        <v>32530</v>
      </c>
      <c r="G64" s="164">
        <f>IF(miasto2004!G162&gt;0,miasto2004!G162,"")</f>
        <v>26400</v>
      </c>
      <c r="H64" s="164">
        <f>IF(miasto2004!H162&gt;0,miasto2004!H162,"")</f>
      </c>
      <c r="I64" s="164">
        <f>IF(miasto2004!I162&gt;0,miasto2004!I162,"")</f>
      </c>
      <c r="J64" s="164">
        <f>IF(miasto2004!J162&gt;0,miasto2004!J162,"")</f>
        <v>26400</v>
      </c>
      <c r="K64" s="26">
        <f t="shared" si="1"/>
        <v>0.9704811969268096</v>
      </c>
    </row>
    <row r="65" spans="1:11" ht="12.75">
      <c r="A65" s="27"/>
      <c r="B65" s="32"/>
      <c r="C65" s="43" t="s">
        <v>176</v>
      </c>
      <c r="D65" s="44">
        <v>4040</v>
      </c>
      <c r="E65" s="164">
        <f>IF(miasto2004!E163&gt;0,miasto2004!E163,"")</f>
        <v>3892</v>
      </c>
      <c r="F65" s="164">
        <f>IF(miasto2004!F163&gt;0,miasto2004!F163,"")</f>
        <v>5360</v>
      </c>
      <c r="G65" s="164">
        <f>IF(miasto2004!G163&gt;0,miasto2004!G163,"")</f>
        <v>4700</v>
      </c>
      <c r="H65" s="164">
        <f>IF(miasto2004!H163&gt;0,miasto2004!H163,"")</f>
      </c>
      <c r="I65" s="164">
        <f>IF(miasto2004!I163&gt;0,miasto2004!I163,"")</f>
      </c>
      <c r="J65" s="164">
        <f>IF(miasto2004!J163&gt;0,miasto2004!J163,"")</f>
        <v>4700</v>
      </c>
      <c r="K65" s="26">
        <f t="shared" si="1"/>
        <v>1.2076053442959918</v>
      </c>
    </row>
    <row r="66" spans="1:11" ht="12.75">
      <c r="A66" s="27"/>
      <c r="B66" s="32"/>
      <c r="C66" s="43" t="s">
        <v>98</v>
      </c>
      <c r="D66" s="44">
        <v>4110</v>
      </c>
      <c r="E66" s="164">
        <f>IF(miasto2004!E164&gt;0,miasto2004!E164,"")</f>
        <v>10892</v>
      </c>
      <c r="F66" s="164">
        <f>IF(miasto2004!F164&gt;0,miasto2004!F164,"")</f>
        <v>13487</v>
      </c>
      <c r="G66" s="164">
        <f>IF(miasto2004!G164&gt;0,miasto2004!G164,"")</f>
        <v>12205</v>
      </c>
      <c r="H66" s="164">
        <f>IF(miasto2004!H164&gt;0,miasto2004!H164,"")</f>
      </c>
      <c r="I66" s="164">
        <f>IF(miasto2004!I164&gt;0,miasto2004!I164,"")</f>
      </c>
      <c r="J66" s="164">
        <f>IF(miasto2004!J164&gt;0,miasto2004!J164,"")</f>
        <v>12205</v>
      </c>
      <c r="K66" s="26">
        <f t="shared" si="1"/>
        <v>1.1205471905986044</v>
      </c>
    </row>
    <row r="67" spans="1:11" ht="12.75">
      <c r="A67" s="27"/>
      <c r="B67" s="32"/>
      <c r="C67" s="43" t="s">
        <v>323</v>
      </c>
      <c r="D67" s="44">
        <v>4120</v>
      </c>
      <c r="E67" s="164">
        <f>IF(miasto2004!E165&gt;0,miasto2004!E165,"")</f>
        <v>1505</v>
      </c>
      <c r="F67" s="164">
        <f>IF(miasto2004!F165&gt;0,miasto2004!F165,"")</f>
        <v>1848</v>
      </c>
      <c r="G67" s="164">
        <f>IF(miasto2004!G165&gt;0,miasto2004!G165,"")</f>
        <v>1643</v>
      </c>
      <c r="H67" s="164">
        <f>IF(miasto2004!H165&gt;0,miasto2004!H165,"")</f>
      </c>
      <c r="I67" s="164">
        <f>IF(miasto2004!I165&gt;0,miasto2004!I165,"")</f>
      </c>
      <c r="J67" s="164">
        <f>IF(miasto2004!J165&gt;0,miasto2004!J165,"")</f>
        <v>1643</v>
      </c>
      <c r="K67" s="26">
        <f t="shared" si="1"/>
        <v>1.0916943521594684</v>
      </c>
    </row>
    <row r="68" spans="1:11" ht="12.75">
      <c r="A68" s="27"/>
      <c r="B68" s="32"/>
      <c r="C68" s="43" t="s">
        <v>87</v>
      </c>
      <c r="D68" s="44">
        <v>4210</v>
      </c>
      <c r="E68" s="164">
        <f>IF(miasto2004!E166&gt;0,miasto2004!E166,"")</f>
        <v>2000</v>
      </c>
      <c r="F68" s="164">
        <f>IF(miasto2004!F166&gt;0,miasto2004!F166,"")</f>
        <v>2300</v>
      </c>
      <c r="G68" s="164">
        <f>IF(miasto2004!G166&gt;0,miasto2004!G166,"")</f>
        <v>152</v>
      </c>
      <c r="H68" s="164">
        <f>IF(miasto2004!H166&gt;0,miasto2004!H166,"")</f>
      </c>
      <c r="I68" s="164">
        <f>IF(miasto2004!I166&gt;0,miasto2004!I166,"")</f>
      </c>
      <c r="J68" s="164">
        <f>IF(miasto2004!J166&gt;0,miasto2004!J166,"")</f>
        <v>152</v>
      </c>
      <c r="K68" s="26">
        <f t="shared" si="1"/>
        <v>0.076</v>
      </c>
    </row>
    <row r="69" spans="1:11" ht="12.75">
      <c r="A69" s="27"/>
      <c r="B69" s="32"/>
      <c r="C69" s="43" t="s">
        <v>21</v>
      </c>
      <c r="D69" s="44">
        <v>4300</v>
      </c>
      <c r="E69" s="164">
        <f>IF(miasto2004!E167&gt;0,miasto2004!E167,"")</f>
        <v>1800</v>
      </c>
      <c r="F69" s="164">
        <f>IF(miasto2004!F167&gt;0,miasto2004!F167,"")</f>
        <v>1850</v>
      </c>
      <c r="G69" s="164">
        <f>IF(miasto2004!G167&gt;0,miasto2004!G167,"")</f>
        <v>200</v>
      </c>
      <c r="H69" s="164">
        <f>IF(miasto2004!H167&gt;0,miasto2004!H167,"")</f>
      </c>
      <c r="I69" s="164">
        <f>IF(miasto2004!I167&gt;0,miasto2004!I167,"")</f>
      </c>
      <c r="J69" s="164">
        <f>IF(miasto2004!J167&gt;0,miasto2004!J167,"")</f>
        <v>200</v>
      </c>
      <c r="K69" s="26">
        <f t="shared" si="1"/>
        <v>0.1111111111111111</v>
      </c>
    </row>
    <row r="70" spans="1:11" ht="12.75">
      <c r="A70" s="27"/>
      <c r="B70" s="32"/>
      <c r="C70" s="43" t="s">
        <v>106</v>
      </c>
      <c r="D70" s="44">
        <v>4410</v>
      </c>
      <c r="E70" s="164">
        <f>IF(miasto2004!E168&gt;0,miasto2004!E168,"")</f>
        <v>363</v>
      </c>
      <c r="F70" s="164">
        <f>IF(miasto2004!F168&gt;0,miasto2004!F168,"")</f>
        <v>1200</v>
      </c>
      <c r="G70" s="164">
        <f>IF(miasto2004!G168&gt;0,miasto2004!G168,"")</f>
        <v>300</v>
      </c>
      <c r="H70" s="164">
        <f>IF(miasto2004!H168&gt;0,miasto2004!H168,"")</f>
      </c>
      <c r="I70" s="164">
        <f>IF(miasto2004!I168&gt;0,miasto2004!I168,"")</f>
      </c>
      <c r="J70" s="164">
        <f>IF(miasto2004!J168&gt;0,miasto2004!J168,"")</f>
        <v>300</v>
      </c>
      <c r="K70" s="26">
        <f t="shared" si="1"/>
        <v>0.8264462809917356</v>
      </c>
    </row>
    <row r="71" spans="1:11" ht="12.75">
      <c r="A71" s="27"/>
      <c r="B71" s="32"/>
      <c r="C71" s="43" t="s">
        <v>107</v>
      </c>
      <c r="D71" s="44">
        <v>4440</v>
      </c>
      <c r="E71" s="164">
        <f>IF(miasto2004!E169&gt;0,miasto2004!E169,"")</f>
        <v>1353</v>
      </c>
      <c r="F71" s="164">
        <f>IF(miasto2004!F169&gt;0,miasto2004!F169,"")</f>
        <v>1308</v>
      </c>
      <c r="G71" s="164">
        <f>IF(miasto2004!G169&gt;0,miasto2004!G169,"")</f>
        <v>1400</v>
      </c>
      <c r="H71" s="164">
        <f>IF(miasto2004!H169&gt;0,miasto2004!H169,"")</f>
      </c>
      <c r="I71" s="164">
        <f>IF(miasto2004!I169&gt;0,miasto2004!I169,"")</f>
      </c>
      <c r="J71" s="164">
        <f>IF(miasto2004!J169&gt;0,miasto2004!J169,"")</f>
        <v>1400</v>
      </c>
      <c r="K71" s="26">
        <f t="shared" si="1"/>
        <v>1.0347376201034737</v>
      </c>
    </row>
    <row r="72" spans="1:11" ht="12.75">
      <c r="A72" s="27"/>
      <c r="B72" s="32"/>
      <c r="C72" s="43" t="s">
        <v>114</v>
      </c>
      <c r="D72" s="44">
        <v>4430</v>
      </c>
      <c r="E72" s="164">
        <f>IF(miasto2004!E170&gt;0,miasto2004!E170,"")</f>
        <v>150</v>
      </c>
      <c r="F72" s="164">
        <f>IF(miasto2004!F170&gt;0,miasto2004!F170,"")</f>
      </c>
      <c r="G72" s="164">
        <f>IF(miasto2004!G170&gt;0,miasto2004!G170,"")</f>
      </c>
      <c r="H72" s="164">
        <f>IF(miasto2004!H170&gt;0,miasto2004!H170,"")</f>
      </c>
      <c r="I72" s="164">
        <f>IF(miasto2004!I170&gt;0,miasto2004!I170,"")</f>
      </c>
      <c r="J72" s="164">
        <f>IF(miasto2004!J170&gt;0,miasto2004!J170,"")</f>
      </c>
      <c r="K72" s="26">
        <f t="shared" si="1"/>
      </c>
    </row>
    <row r="73" spans="1:11" ht="13.5" thickBot="1">
      <c r="A73" s="27"/>
      <c r="B73" s="32"/>
      <c r="C73" s="43" t="s">
        <v>342</v>
      </c>
      <c r="D73" s="44">
        <v>6060</v>
      </c>
      <c r="E73" s="164">
        <f>IF(miasto2004!E171&gt;0,miasto2004!E171,"")</f>
        <v>4000</v>
      </c>
      <c r="F73" s="164">
        <f>IF(miasto2004!F171&gt;0,miasto2004!F171,"")</f>
        <v>30000</v>
      </c>
      <c r="G73" s="164">
        <f>IF(miasto2004!G171&gt;0,miasto2004!G171,"")</f>
        <v>30000</v>
      </c>
      <c r="H73" s="164">
        <f>IF(miasto2004!H171&gt;0,miasto2004!H171,"")</f>
      </c>
      <c r="I73" s="164">
        <f>IF(miasto2004!I171&gt;0,miasto2004!I171,"")</f>
      </c>
      <c r="J73" s="164">
        <f>IF(miasto2004!J171&gt;0,miasto2004!J171,"")</f>
        <v>30000</v>
      </c>
      <c r="K73" s="26">
        <f t="shared" si="1"/>
        <v>7.5</v>
      </c>
    </row>
    <row r="74" spans="1:11" ht="21" customHeight="1">
      <c r="A74" s="46">
        <v>750</v>
      </c>
      <c r="B74" s="35"/>
      <c r="C74" s="36" t="s">
        <v>100</v>
      </c>
      <c r="D74" s="37"/>
      <c r="E74" s="38">
        <f aca="true" t="shared" si="14" ref="E74:J74">IF(SUM(E75,E89,E101)&gt;0,SUM(E75,E89,E101),"")</f>
        <v>1702028</v>
      </c>
      <c r="F74" s="38">
        <f t="shared" si="14"/>
        <v>1679327</v>
      </c>
      <c r="G74" s="38">
        <f t="shared" si="14"/>
        <v>1677327</v>
      </c>
      <c r="H74" s="38">
        <f t="shared" si="14"/>
        <v>1491327</v>
      </c>
      <c r="I74" s="38">
        <f t="shared" si="14"/>
      </c>
      <c r="J74" s="38">
        <f t="shared" si="14"/>
        <v>186000</v>
      </c>
      <c r="K74" s="26">
        <f t="shared" si="1"/>
        <v>0.9854873127821634</v>
      </c>
    </row>
    <row r="75" spans="1:11" s="73" customFormat="1" ht="18" customHeight="1">
      <c r="A75" s="39"/>
      <c r="B75" s="40">
        <v>75011</v>
      </c>
      <c r="C75" s="41" t="s">
        <v>101</v>
      </c>
      <c r="D75" s="42"/>
      <c r="E75" s="31">
        <f aca="true" t="shared" si="15" ref="E75:J75">IF(SUM(E76:E88)&gt;0,SUM(E76:E88),"")</f>
        <v>143000</v>
      </c>
      <c r="F75" s="31">
        <f t="shared" si="15"/>
        <v>163000</v>
      </c>
      <c r="G75" s="31">
        <f t="shared" si="15"/>
        <v>163000</v>
      </c>
      <c r="H75" s="31">
        <f t="shared" si="15"/>
      </c>
      <c r="I75" s="31">
        <f t="shared" si="15"/>
      </c>
      <c r="J75" s="31">
        <f t="shared" si="15"/>
        <v>163000</v>
      </c>
      <c r="K75" s="26">
        <f aca="true" t="shared" si="16" ref="K75:K138">IF(AND(G75&lt;&gt;"",E75&lt;&gt;""),G75/E75,"")</f>
        <v>1.1398601398601398</v>
      </c>
    </row>
    <row r="76" spans="1:11" ht="12.75">
      <c r="A76" s="27"/>
      <c r="B76" s="32"/>
      <c r="C76" s="43"/>
      <c r="D76" s="44"/>
      <c r="E76" s="164">
        <f>IF(miasto2004!E174&gt;0,miasto2004!E174,"")</f>
      </c>
      <c r="F76" s="164"/>
      <c r="G76" s="164"/>
      <c r="H76" s="164"/>
      <c r="I76" s="164">
        <f>IF(miasto2004!I174&gt;0,miasto2004!I174,"")</f>
      </c>
      <c r="J76" s="164"/>
      <c r="K76" s="26">
        <f t="shared" si="16"/>
      </c>
    </row>
    <row r="77" spans="1:11" ht="12.75">
      <c r="A77" s="27"/>
      <c r="B77" s="32"/>
      <c r="C77" s="43" t="s">
        <v>103</v>
      </c>
      <c r="D77" s="44">
        <v>4010</v>
      </c>
      <c r="E77" s="164">
        <v>109000</v>
      </c>
      <c r="F77" s="164">
        <v>110000</v>
      </c>
      <c r="G77" s="164">
        <v>110000</v>
      </c>
      <c r="H77" s="164"/>
      <c r="I77" s="164">
        <f>IF(miasto2004!I175&gt;0,miasto2004!I175,"")</f>
      </c>
      <c r="J77" s="164">
        <v>110000</v>
      </c>
      <c r="K77" s="26">
        <f t="shared" si="16"/>
        <v>1.0091743119266054</v>
      </c>
    </row>
    <row r="78" spans="1:11" ht="12.75">
      <c r="A78" s="27"/>
      <c r="B78" s="32"/>
      <c r="C78" s="43" t="s">
        <v>176</v>
      </c>
      <c r="D78" s="44">
        <v>4040</v>
      </c>
      <c r="E78" s="164">
        <v>9353</v>
      </c>
      <c r="F78" s="164">
        <v>9500</v>
      </c>
      <c r="G78" s="164">
        <v>9500</v>
      </c>
      <c r="H78" s="164"/>
      <c r="I78" s="164">
        <f>IF(miasto2004!I176&gt;0,miasto2004!I176,"")</f>
      </c>
      <c r="J78" s="164">
        <v>9500</v>
      </c>
      <c r="K78" s="26">
        <f t="shared" si="16"/>
        <v>1.0157168822837592</v>
      </c>
    </row>
    <row r="79" spans="1:11" ht="12.75">
      <c r="A79" s="27"/>
      <c r="B79" s="32"/>
      <c r="C79" s="43" t="s">
        <v>98</v>
      </c>
      <c r="D79" s="44">
        <v>4110</v>
      </c>
      <c r="E79" s="164">
        <v>21500</v>
      </c>
      <c r="F79" s="164">
        <v>20000</v>
      </c>
      <c r="G79" s="164">
        <v>20000</v>
      </c>
      <c r="H79" s="164"/>
      <c r="I79" s="164">
        <f>IF(miasto2004!I177&gt;0,miasto2004!I177,"")</f>
      </c>
      <c r="J79" s="164">
        <v>20000</v>
      </c>
      <c r="K79" s="26">
        <f t="shared" si="16"/>
        <v>0.9302325581395349</v>
      </c>
    </row>
    <row r="80" spans="1:11" ht="12.75">
      <c r="A80" s="27"/>
      <c r="B80" s="32"/>
      <c r="C80" s="43" t="s">
        <v>99</v>
      </c>
      <c r="D80" s="44">
        <v>4120</v>
      </c>
      <c r="E80" s="164">
        <v>2500</v>
      </c>
      <c r="F80" s="164">
        <v>2500</v>
      </c>
      <c r="G80" s="164">
        <v>2500</v>
      </c>
      <c r="H80" s="164"/>
      <c r="I80" s="164">
        <f>IF(miasto2004!I178&gt;0,miasto2004!I178,"")</f>
      </c>
      <c r="J80" s="164">
        <v>2500</v>
      </c>
      <c r="K80" s="26">
        <f t="shared" si="16"/>
        <v>1</v>
      </c>
    </row>
    <row r="81" spans="1:11" ht="12.75">
      <c r="A81" s="27"/>
      <c r="B81" s="32"/>
      <c r="C81" s="43" t="s">
        <v>105</v>
      </c>
      <c r="D81" s="44">
        <v>4210</v>
      </c>
      <c r="E81" s="164"/>
      <c r="F81" s="164">
        <v>6000</v>
      </c>
      <c r="G81" s="164">
        <v>6000</v>
      </c>
      <c r="H81" s="164"/>
      <c r="I81" s="164">
        <f>IF(miasto2004!I179&gt;0,miasto2004!I179,"")</f>
      </c>
      <c r="J81" s="164">
        <v>6000</v>
      </c>
      <c r="K81" s="26">
        <f t="shared" si="16"/>
      </c>
    </row>
    <row r="82" spans="1:11" ht="12.75">
      <c r="A82" s="27"/>
      <c r="B82" s="32"/>
      <c r="C82" s="43" t="s">
        <v>21</v>
      </c>
      <c r="D82" s="44">
        <v>4300</v>
      </c>
      <c r="E82" s="164">
        <v>364</v>
      </c>
      <c r="F82" s="164">
        <v>5000</v>
      </c>
      <c r="G82" s="164">
        <v>5000</v>
      </c>
      <c r="H82" s="164"/>
      <c r="I82" s="164">
        <f>IF(miasto2004!I180&gt;0,miasto2004!I180,"")</f>
      </c>
      <c r="J82" s="164">
        <v>5000</v>
      </c>
      <c r="K82" s="26">
        <f t="shared" si="16"/>
        <v>13.736263736263735</v>
      </c>
    </row>
    <row r="83" spans="1:11" ht="12.75">
      <c r="A83" s="27"/>
      <c r="B83" s="32"/>
      <c r="C83" s="43" t="s">
        <v>106</v>
      </c>
      <c r="D83" s="44">
        <v>4410</v>
      </c>
      <c r="E83" s="164"/>
      <c r="F83" s="164">
        <v>1000</v>
      </c>
      <c r="G83" s="164">
        <v>1000</v>
      </c>
      <c r="H83" s="164"/>
      <c r="I83" s="164">
        <f>IF(miasto2004!I181&gt;0,miasto2004!I181,"")</f>
      </c>
      <c r="J83" s="164">
        <v>1000</v>
      </c>
      <c r="K83" s="26">
        <f t="shared" si="16"/>
      </c>
    </row>
    <row r="84" spans="1:11" ht="12.75">
      <c r="A84" s="27"/>
      <c r="B84" s="32"/>
      <c r="C84" s="43" t="s">
        <v>107</v>
      </c>
      <c r="D84" s="44">
        <v>4440</v>
      </c>
      <c r="E84" s="164">
        <v>283</v>
      </c>
      <c r="F84" s="164">
        <v>9000</v>
      </c>
      <c r="G84" s="164">
        <v>9000</v>
      </c>
      <c r="H84" s="164"/>
      <c r="I84" s="164">
        <f>IF(miasto2004!I182&gt;0,miasto2004!I182,"")</f>
      </c>
      <c r="J84" s="164">
        <v>9000</v>
      </c>
      <c r="K84" s="26">
        <f t="shared" si="16"/>
        <v>31.802120141342755</v>
      </c>
    </row>
    <row r="85" spans="1:11" ht="12.75">
      <c r="A85" s="27"/>
      <c r="B85" s="32"/>
      <c r="C85" s="43"/>
      <c r="D85" s="44"/>
      <c r="E85" s="164">
        <f>IF(miasto2004!E183&gt;0,miasto2004!E183,"")</f>
      </c>
      <c r="F85" s="164"/>
      <c r="G85" s="164"/>
      <c r="H85" s="164"/>
      <c r="I85" s="164">
        <f>IF(miasto2004!I183&gt;0,miasto2004!I183,"")</f>
      </c>
      <c r="J85" s="164"/>
      <c r="K85" s="26">
        <f t="shared" si="16"/>
      </c>
    </row>
    <row r="86" spans="1:11" ht="12.75">
      <c r="A86" s="27"/>
      <c r="B86" s="32"/>
      <c r="C86" s="43"/>
      <c r="D86" s="44"/>
      <c r="E86" s="164">
        <f>IF(miasto2004!E184&gt;0,miasto2004!E184,"")</f>
      </c>
      <c r="F86" s="164"/>
      <c r="G86" s="164"/>
      <c r="H86" s="164"/>
      <c r="I86" s="164">
        <f>IF(miasto2004!I184&gt;0,miasto2004!I184,"")</f>
      </c>
      <c r="J86" s="164"/>
      <c r="K86" s="26">
        <f t="shared" si="16"/>
      </c>
    </row>
    <row r="87" spans="1:11" ht="12.75">
      <c r="A87" s="27"/>
      <c r="B87" s="32"/>
      <c r="C87" s="74"/>
      <c r="D87" s="48"/>
      <c r="E87" s="164">
        <f>IF(miasto2004!E185&gt;0,miasto2004!E185,"")</f>
      </c>
      <c r="F87" s="164"/>
      <c r="G87" s="164"/>
      <c r="H87" s="164"/>
      <c r="I87" s="164">
        <f>IF(miasto2004!I185&gt;0,miasto2004!I185,"")</f>
      </c>
      <c r="J87" s="164"/>
      <c r="K87" s="26">
        <f t="shared" si="16"/>
      </c>
    </row>
    <row r="88" spans="1:11" ht="12.75">
      <c r="A88" s="179"/>
      <c r="B88" s="180"/>
      <c r="C88" s="43"/>
      <c r="D88" s="44"/>
      <c r="E88" s="45">
        <f>IF(miasto2004!E186&gt;0,miasto2004!E186,"")</f>
      </c>
      <c r="F88" s="45"/>
      <c r="G88" s="45"/>
      <c r="H88" s="45"/>
      <c r="I88" s="45">
        <f>IF(miasto2004!I186&gt;0,miasto2004!I186,"")</f>
      </c>
      <c r="J88" s="45"/>
      <c r="K88" s="26">
        <f t="shared" si="16"/>
      </c>
    </row>
    <row r="89" spans="1:11" s="73" customFormat="1" ht="18" customHeight="1">
      <c r="A89" s="39"/>
      <c r="B89" s="62">
        <v>75020</v>
      </c>
      <c r="C89" s="79" t="s">
        <v>343</v>
      </c>
      <c r="D89" s="80"/>
      <c r="E89" s="81">
        <f aca="true" t="shared" si="17" ref="E89:J89">IF(SUM(E90:E100)&gt;0,SUM(E90:E100),"")</f>
        <v>1534028</v>
      </c>
      <c r="F89" s="81">
        <f t="shared" si="17"/>
        <v>1491327</v>
      </c>
      <c r="G89" s="81">
        <f t="shared" si="17"/>
        <v>1491327</v>
      </c>
      <c r="H89" s="81">
        <f t="shared" si="17"/>
        <v>1491327</v>
      </c>
      <c r="I89" s="81">
        <f t="shared" si="17"/>
      </c>
      <c r="J89" s="81">
        <f t="shared" si="17"/>
      </c>
      <c r="K89" s="26">
        <f t="shared" si="16"/>
        <v>0.9721641325973189</v>
      </c>
    </row>
    <row r="90" spans="1:11" ht="12.75">
      <c r="A90" s="27"/>
      <c r="B90" s="32"/>
      <c r="C90" s="43" t="s">
        <v>103</v>
      </c>
      <c r="D90" s="44">
        <v>4010</v>
      </c>
      <c r="E90" s="164">
        <f>IF(miasto2004!E188&gt;0,miasto2004!E188,"")</f>
        <v>757519</v>
      </c>
      <c r="F90" s="164">
        <f>IF(miasto2004!F188&gt;0,miasto2004!F188,"")</f>
        <v>747427</v>
      </c>
      <c r="G90" s="164">
        <f>IF(miasto2004!G188&gt;0,miasto2004!G188,"")</f>
        <v>747427</v>
      </c>
      <c r="H90" s="164">
        <f>IF(miasto2004!H188&gt;0,miasto2004!H188,"")</f>
        <v>747427</v>
      </c>
      <c r="I90" s="164">
        <f>IF(miasto2004!I188&gt;0,miasto2004!I188,"")</f>
      </c>
      <c r="J90" s="164">
        <f>IF(miasto2004!J188&gt;0,miasto2004!J188,"")</f>
      </c>
      <c r="K90" s="26">
        <f t="shared" si="16"/>
        <v>0.9866775618829363</v>
      </c>
    </row>
    <row r="91" spans="1:11" ht="12.75">
      <c r="A91" s="27"/>
      <c r="B91" s="32"/>
      <c r="C91" s="43" t="s">
        <v>176</v>
      </c>
      <c r="D91" s="44">
        <v>4040</v>
      </c>
      <c r="E91" s="164">
        <f>IF(miasto2004!E189&gt;0,miasto2004!E189,"")</f>
        <v>52684</v>
      </c>
      <c r="F91" s="164">
        <f>IF(miasto2004!F189&gt;0,miasto2004!F189,"")</f>
        <v>58440</v>
      </c>
      <c r="G91" s="164">
        <f>IF(miasto2004!G189&gt;0,miasto2004!G189,"")</f>
        <v>58440</v>
      </c>
      <c r="H91" s="164">
        <f>IF(miasto2004!H189&gt;0,miasto2004!H189,"")</f>
        <v>58440</v>
      </c>
      <c r="I91" s="164" t="str">
        <f>IF(miasto2004!I189&gt;0,miasto2004!I189,"")</f>
        <v>     </v>
      </c>
      <c r="J91" s="164">
        <f>IF(miasto2004!J189&gt;0,miasto2004!J189,"")</f>
      </c>
      <c r="K91" s="26">
        <f t="shared" si="16"/>
        <v>1.1092551818388885</v>
      </c>
    </row>
    <row r="92" spans="1:11" ht="12.75">
      <c r="A92" s="27"/>
      <c r="B92" s="32"/>
      <c r="C92" s="43" t="s">
        <v>98</v>
      </c>
      <c r="D92" s="44">
        <v>4110</v>
      </c>
      <c r="E92" s="164">
        <f>IF(miasto2004!E190&gt;0,miasto2004!E190,"")</f>
        <v>136700</v>
      </c>
      <c r="F92" s="164">
        <f>IF(miasto2004!F190&gt;0,miasto2004!F190,"")</f>
        <v>138851</v>
      </c>
      <c r="G92" s="164">
        <f>IF(miasto2004!G190&gt;0,miasto2004!G190,"")</f>
        <v>138851</v>
      </c>
      <c r="H92" s="164">
        <f>IF(miasto2004!H190&gt;0,miasto2004!H190,"")</f>
        <v>138851</v>
      </c>
      <c r="I92" s="164">
        <f>IF(miasto2004!I190&gt;0,miasto2004!I190,"")</f>
      </c>
      <c r="J92" s="164">
        <f>IF(miasto2004!J190&gt;0,miasto2004!J190,"")</f>
      </c>
      <c r="K92" s="26">
        <f t="shared" si="16"/>
        <v>1.0157351865398683</v>
      </c>
    </row>
    <row r="93" spans="1:11" ht="12.75">
      <c r="A93" s="27"/>
      <c r="B93" s="32"/>
      <c r="C93" s="43" t="s">
        <v>99</v>
      </c>
      <c r="D93" s="44">
        <v>4120</v>
      </c>
      <c r="E93" s="164">
        <f>IF(miasto2004!E191&gt;0,miasto2004!E191,"")</f>
        <v>18011</v>
      </c>
      <c r="F93" s="164">
        <f>IF(miasto2004!F191&gt;0,miasto2004!F191,"")</f>
        <v>19744</v>
      </c>
      <c r="G93" s="164">
        <f>IF(miasto2004!G191&gt;0,miasto2004!G191,"")</f>
        <v>19744</v>
      </c>
      <c r="H93" s="164">
        <f>IF(miasto2004!H191&gt;0,miasto2004!H191,"")</f>
        <v>19744</v>
      </c>
      <c r="I93" s="164">
        <f>IF(miasto2004!I191&gt;0,miasto2004!I191,"")</f>
      </c>
      <c r="J93" s="164">
        <f>IF(miasto2004!J191&gt;0,miasto2004!J191,"")</f>
      </c>
      <c r="K93" s="26">
        <f t="shared" si="16"/>
        <v>1.096218977291655</v>
      </c>
    </row>
    <row r="94" spans="1:11" ht="12.75">
      <c r="A94" s="27"/>
      <c r="B94" s="32"/>
      <c r="C94" s="43" t="s">
        <v>105</v>
      </c>
      <c r="D94" s="44">
        <v>4210</v>
      </c>
      <c r="E94" s="164">
        <f>IF(miasto2004!E192&gt;0,miasto2004!E192,"")</f>
        <v>47790</v>
      </c>
      <c r="F94" s="164">
        <f>IF(miasto2004!F192&gt;0,miasto2004!F192,"")</f>
        <v>35500</v>
      </c>
      <c r="G94" s="164">
        <f>IF(miasto2004!G192&gt;0,miasto2004!G192,"")</f>
        <v>35500</v>
      </c>
      <c r="H94" s="164">
        <f>IF(miasto2004!H192&gt;0,miasto2004!H192,"")</f>
        <v>35500</v>
      </c>
      <c r="I94" s="164">
        <f>IF(miasto2004!I192&gt;0,miasto2004!I192,"")</f>
      </c>
      <c r="J94" s="164">
        <f>IF(miasto2004!J192&gt;0,miasto2004!J192,"")</f>
      </c>
      <c r="K94" s="26">
        <f t="shared" si="16"/>
        <v>0.742833228708935</v>
      </c>
    </row>
    <row r="95" spans="1:11" ht="12.75">
      <c r="A95" s="27"/>
      <c r="B95" s="32"/>
      <c r="C95" s="43" t="s">
        <v>21</v>
      </c>
      <c r="D95" s="44">
        <v>4300</v>
      </c>
      <c r="E95" s="164">
        <f>IF(miasto2004!E193&gt;0,miasto2004!E193,"")</f>
        <v>499349</v>
      </c>
      <c r="F95" s="164">
        <f>IF(miasto2004!F193&gt;0,miasto2004!F193,"")</f>
        <v>470250</v>
      </c>
      <c r="G95" s="164">
        <f>IF(miasto2004!G193&gt;0,miasto2004!G193,"")</f>
        <v>470250</v>
      </c>
      <c r="H95" s="164">
        <f>IF(miasto2004!H193&gt;0,miasto2004!H193,"")</f>
        <v>470250</v>
      </c>
      <c r="I95" s="164">
        <f>IF(miasto2004!I193&gt;0,miasto2004!I193,"")</f>
      </c>
      <c r="J95" s="164">
        <f>IF(miasto2004!J193&gt;0,miasto2004!J193,"")</f>
      </c>
      <c r="K95" s="26">
        <f t="shared" si="16"/>
        <v>0.9417261274178981</v>
      </c>
    </row>
    <row r="96" spans="1:11" ht="12.75">
      <c r="A96" s="27"/>
      <c r="B96" s="32"/>
      <c r="C96" s="43" t="s">
        <v>111</v>
      </c>
      <c r="D96" s="44">
        <v>4410</v>
      </c>
      <c r="E96" s="164">
        <f>IF(miasto2004!E194&gt;0,miasto2004!E194,"")</f>
        <v>3000</v>
      </c>
      <c r="F96" s="164">
        <f>IF(miasto2004!F194&gt;0,miasto2004!F194,"")</f>
        <v>2850</v>
      </c>
      <c r="G96" s="164">
        <f>IF(miasto2004!G194&gt;0,miasto2004!G194,"")</f>
        <v>2850</v>
      </c>
      <c r="H96" s="164">
        <f>IF(miasto2004!H194&gt;0,miasto2004!H194,"")</f>
        <v>2850</v>
      </c>
      <c r="I96" s="164">
        <f>IF(miasto2004!I194&gt;0,miasto2004!I194,"")</f>
      </c>
      <c r="J96" s="164">
        <f>IF(miasto2004!J194&gt;0,miasto2004!J194,"")</f>
      </c>
      <c r="K96" s="26">
        <f t="shared" si="16"/>
        <v>0.95</v>
      </c>
    </row>
    <row r="97" spans="1:11" ht="12.75">
      <c r="A97" s="27"/>
      <c r="B97" s="32"/>
      <c r="C97" s="43" t="s">
        <v>107</v>
      </c>
      <c r="D97" s="44">
        <v>4440</v>
      </c>
      <c r="E97" s="164">
        <f>IF(miasto2004!E195&gt;0,miasto2004!E195,"")</f>
        <v>18265</v>
      </c>
      <c r="F97" s="164">
        <f>IF(miasto2004!F195&gt;0,miasto2004!F195,"")</f>
        <v>18265</v>
      </c>
      <c r="G97" s="164">
        <f>IF(miasto2004!G195&gt;0,miasto2004!G195,"")</f>
        <v>18265</v>
      </c>
      <c r="H97" s="164">
        <f>IF(miasto2004!H195&gt;0,miasto2004!H195,"")</f>
        <v>18265</v>
      </c>
      <c r="I97" s="164">
        <f>IF(miasto2004!I195&gt;0,miasto2004!I195,"")</f>
      </c>
      <c r="J97" s="164">
        <f>IF(miasto2004!J195&gt;0,miasto2004!J195,"")</f>
      </c>
      <c r="K97" s="26">
        <f t="shared" si="16"/>
        <v>1</v>
      </c>
    </row>
    <row r="98" spans="1:11" ht="12.75">
      <c r="A98" s="27"/>
      <c r="B98" s="32"/>
      <c r="C98" s="43" t="s">
        <v>117</v>
      </c>
      <c r="D98" s="44">
        <v>4270</v>
      </c>
      <c r="E98" s="164">
        <f>IF(miasto2004!E196&gt;0,miasto2004!E196,"")</f>
        <v>710</v>
      </c>
      <c r="F98" s="164">
        <f>IF(miasto2004!F196&gt;0,miasto2004!F196,"")</f>
      </c>
      <c r="G98" s="164">
        <f>IF(miasto2004!G196&gt;0,miasto2004!G196,"")</f>
      </c>
      <c r="H98" s="164">
        <f>IF(miasto2004!H196&gt;0,miasto2004!H196,"")</f>
      </c>
      <c r="I98" s="164">
        <f>IF(miasto2004!I196&gt;0,miasto2004!I196,"")</f>
      </c>
      <c r="J98" s="164">
        <f>IF(miasto2004!J196&gt;0,miasto2004!J196,"")</f>
      </c>
      <c r="K98" s="26">
        <f t="shared" si="16"/>
      </c>
    </row>
    <row r="99" spans="1:11" ht="38.25" customHeight="1">
      <c r="A99" s="27"/>
      <c r="B99" s="32"/>
      <c r="C99" s="43"/>
      <c r="D99" s="44"/>
      <c r="E99" s="164">
        <f>IF(miasto2004!E197&gt;0,miasto2004!E197,"")</f>
      </c>
      <c r="F99" s="164">
        <f>IF(miasto2004!F197&gt;0,miasto2004!F197,"")</f>
      </c>
      <c r="G99" s="164">
        <f>IF(miasto2004!G197&gt;0,miasto2004!G197,"")</f>
      </c>
      <c r="H99" s="164">
        <f>IF(miasto2004!H197&gt;0,miasto2004!H197,"")</f>
      </c>
      <c r="I99" s="164">
        <f>IF(miasto2004!I197&gt;0,miasto2004!I197,"")</f>
      </c>
      <c r="J99" s="164">
        <f>IF(miasto2004!J197&gt;0,miasto2004!J197,"")</f>
      </c>
      <c r="K99" s="26">
        <f t="shared" si="16"/>
      </c>
    </row>
    <row r="100" spans="1:11" ht="12.75">
      <c r="A100" s="27"/>
      <c r="B100" s="59"/>
      <c r="C100" s="43"/>
      <c r="D100" s="44"/>
      <c r="E100" s="45">
        <f>IF(miasto2004!E198&gt;0,miasto2004!E198,"")</f>
      </c>
      <c r="F100" s="45">
        <f>IF(miasto2004!F198&gt;0,miasto2004!F198,"")</f>
      </c>
      <c r="G100" s="45">
        <f>IF(miasto2004!G198&gt;0,miasto2004!G198,"")</f>
      </c>
      <c r="H100" s="45">
        <f>IF(miasto2004!H198&gt;0,miasto2004!H198,"")</f>
      </c>
      <c r="I100" s="45">
        <f>IF(miasto2004!I198&gt;0,miasto2004!I198,"")</f>
      </c>
      <c r="J100" s="45">
        <f>IF(miasto2004!J198&gt;0,miasto2004!J198,"")</f>
      </c>
      <c r="K100" s="26">
        <f t="shared" si="16"/>
      </c>
    </row>
    <row r="101" spans="1:11" s="73" customFormat="1" ht="18" customHeight="1">
      <c r="A101" s="39"/>
      <c r="B101" s="62">
        <v>75045</v>
      </c>
      <c r="C101" s="79" t="s">
        <v>344</v>
      </c>
      <c r="D101" s="80"/>
      <c r="E101" s="81">
        <f aca="true" t="shared" si="18" ref="E101:J101">IF(SUM(E102:E107)&gt;0,SUM(E102:E107),"")</f>
        <v>25000</v>
      </c>
      <c r="F101" s="81">
        <f t="shared" si="18"/>
        <v>25000</v>
      </c>
      <c r="G101" s="81">
        <f t="shared" si="18"/>
        <v>23000</v>
      </c>
      <c r="H101" s="81">
        <f t="shared" si="18"/>
      </c>
      <c r="I101" s="81">
        <f t="shared" si="18"/>
      </c>
      <c r="J101" s="81">
        <f t="shared" si="18"/>
        <v>23000</v>
      </c>
      <c r="K101" s="26">
        <f t="shared" si="16"/>
        <v>0.92</v>
      </c>
    </row>
    <row r="102" spans="1:11" ht="12.75">
      <c r="A102" s="27"/>
      <c r="B102" s="32"/>
      <c r="C102" s="43" t="s">
        <v>110</v>
      </c>
      <c r="D102" s="44">
        <v>3030</v>
      </c>
      <c r="E102" s="164">
        <f>IF(miasto2004!E228&gt;0,miasto2004!E228,"")</f>
        <v>11015</v>
      </c>
      <c r="F102" s="164">
        <f>IF(miasto2004!F228&gt;0,miasto2004!F228,"")</f>
        <v>10700</v>
      </c>
      <c r="G102" s="164">
        <f>IF(miasto2004!G228&gt;0,miasto2004!G228,"")</f>
        <v>10700</v>
      </c>
      <c r="H102" s="164">
        <f>IF(miasto2004!H228&gt;0,miasto2004!H228,"")</f>
      </c>
      <c r="I102" s="164">
        <f>IF(miasto2004!I228&gt;0,miasto2004!I228,"")</f>
      </c>
      <c r="J102" s="164">
        <f>IF(miasto2004!J228&gt;0,miasto2004!J228,"")</f>
        <v>10700</v>
      </c>
      <c r="K102" s="26">
        <f t="shared" si="16"/>
        <v>0.9714026327734907</v>
      </c>
    </row>
    <row r="103" spans="1:11" ht="12.75">
      <c r="A103" s="27"/>
      <c r="B103" s="32"/>
      <c r="C103" s="43" t="s">
        <v>87</v>
      </c>
      <c r="D103" s="44">
        <v>4210</v>
      </c>
      <c r="E103" s="164">
        <f>IF(miasto2004!E229&gt;0,miasto2004!E229,"")</f>
        <v>4489</v>
      </c>
      <c r="F103" s="164">
        <f>IF(miasto2004!F229&gt;0,miasto2004!F229,"")</f>
        <v>2700</v>
      </c>
      <c r="G103" s="164">
        <f>IF(miasto2004!G229&gt;0,miasto2004!G229,"")</f>
        <v>2700</v>
      </c>
      <c r="H103" s="164">
        <f>IF(miasto2004!H229&gt;0,miasto2004!H229,"")</f>
      </c>
      <c r="I103" s="164">
        <f>IF(miasto2004!I229&gt;0,miasto2004!I229,"")</f>
      </c>
      <c r="J103" s="164">
        <f>IF(miasto2004!J229&gt;0,miasto2004!J229,"")</f>
        <v>2700</v>
      </c>
      <c r="K103" s="26">
        <f t="shared" si="16"/>
        <v>0.601470260637113</v>
      </c>
    </row>
    <row r="104" spans="1:11" ht="12.75">
      <c r="A104" s="27"/>
      <c r="B104" s="32"/>
      <c r="C104" s="43" t="s">
        <v>21</v>
      </c>
      <c r="D104" s="44">
        <v>4300</v>
      </c>
      <c r="E104" s="164">
        <f>IF(miasto2004!E230&gt;0,miasto2004!E230,"")</f>
        <v>8984</v>
      </c>
      <c r="F104" s="164">
        <f>IF(miasto2004!F230&gt;0,miasto2004!F230,"")</f>
        <v>11000</v>
      </c>
      <c r="G104" s="164">
        <f>IF(miasto2004!G230&gt;0,miasto2004!G230,"")</f>
        <v>9000</v>
      </c>
      <c r="H104" s="164">
        <f>IF(miasto2004!H230&gt;0,miasto2004!H230,"")</f>
      </c>
      <c r="I104" s="164">
        <f>IF(miasto2004!I230&gt;0,miasto2004!I230,"")</f>
      </c>
      <c r="J104" s="164">
        <f>IF(miasto2004!J230&gt;0,miasto2004!J230,"")</f>
        <v>9000</v>
      </c>
      <c r="K104" s="26">
        <f t="shared" si="16"/>
        <v>1.0017809439002672</v>
      </c>
    </row>
    <row r="105" spans="1:11" ht="12.75">
      <c r="A105" s="27"/>
      <c r="B105" s="32"/>
      <c r="C105" s="43" t="s">
        <v>98</v>
      </c>
      <c r="D105" s="44">
        <v>4110</v>
      </c>
      <c r="E105" s="164">
        <f>IF(miasto2004!E231&gt;0,miasto2004!E231,"")</f>
        <v>448</v>
      </c>
      <c r="F105" s="164">
        <f>IF(miasto2004!F231&gt;0,miasto2004!F231,"")</f>
        <v>500</v>
      </c>
      <c r="G105" s="164">
        <f>IF(miasto2004!G231&gt;0,miasto2004!G231,"")</f>
        <v>500</v>
      </c>
      <c r="H105" s="164">
        <f>IF(miasto2004!H231&gt;0,miasto2004!H231,"")</f>
      </c>
      <c r="I105" s="164">
        <f>IF(miasto2004!I231&gt;0,miasto2004!I231,"")</f>
      </c>
      <c r="J105" s="164">
        <f>IF(miasto2004!J231&gt;0,miasto2004!J231,"")</f>
        <v>500</v>
      </c>
      <c r="K105" s="26">
        <f t="shared" si="16"/>
        <v>1.1160714285714286</v>
      </c>
    </row>
    <row r="106" spans="1:11" ht="12.75">
      <c r="A106" s="27"/>
      <c r="B106" s="32"/>
      <c r="C106" s="43" t="s">
        <v>99</v>
      </c>
      <c r="D106" s="44">
        <v>4120</v>
      </c>
      <c r="E106" s="164">
        <f>IF(miasto2004!E232&gt;0,miasto2004!E232,"")</f>
        <v>64</v>
      </c>
      <c r="F106" s="164">
        <f>IF(miasto2004!F232&gt;0,miasto2004!F232,"")</f>
        <v>100</v>
      </c>
      <c r="G106" s="164">
        <f>IF(miasto2004!G232&gt;0,miasto2004!G232,"")</f>
        <v>100</v>
      </c>
      <c r="H106" s="164">
        <f>IF(miasto2004!H232&gt;0,miasto2004!H232,"")</f>
      </c>
      <c r="I106" s="164">
        <f>IF(miasto2004!I232&gt;0,miasto2004!I232,"")</f>
      </c>
      <c r="J106" s="164">
        <f>IF(miasto2004!J232&gt;0,miasto2004!J232,"")</f>
        <v>100</v>
      </c>
      <c r="K106" s="26">
        <f t="shared" si="16"/>
        <v>1.5625</v>
      </c>
    </row>
    <row r="107" spans="1:11" ht="13.5" thickBot="1">
      <c r="A107" s="27"/>
      <c r="B107" s="32"/>
      <c r="C107" s="43"/>
      <c r="D107" s="44"/>
      <c r="E107" s="164">
        <f>IF(miasto2004!E233&gt;0,miasto2004!E233,"")</f>
      </c>
      <c r="F107" s="164">
        <f>IF(miasto2004!F233&gt;0,miasto2004!F233,"")</f>
      </c>
      <c r="G107" s="164">
        <f>IF(miasto2004!G233&gt;0,miasto2004!G233,"")</f>
      </c>
      <c r="H107" s="164">
        <f>IF(miasto2004!H233&gt;0,miasto2004!H233,"")</f>
      </c>
      <c r="I107" s="164">
        <f>IF(miasto2004!I233&gt;0,miasto2004!I233,"")</f>
      </c>
      <c r="J107" s="164">
        <f>IF(miasto2004!J233&gt;0,miasto2004!J233,"")</f>
      </c>
      <c r="K107" s="26">
        <f t="shared" si="16"/>
      </c>
    </row>
    <row r="108" spans="1:11" s="87" customFormat="1" ht="21.75" customHeight="1">
      <c r="A108" s="46">
        <v>754</v>
      </c>
      <c r="B108" s="35"/>
      <c r="C108" s="36" t="s">
        <v>133</v>
      </c>
      <c r="D108" s="37"/>
      <c r="E108" s="38">
        <f aca="true" t="shared" si="19" ref="E108:J108">IF(SUM(E109,E111)&gt;0,SUM(E109,E111),"")</f>
        <v>3821060</v>
      </c>
      <c r="F108" s="38">
        <f t="shared" si="19"/>
        <v>5877889</v>
      </c>
      <c r="G108" s="38">
        <f t="shared" si="19"/>
        <v>3955000</v>
      </c>
      <c r="H108" s="38">
        <f t="shared" si="19"/>
        <v>150000</v>
      </c>
      <c r="I108" s="38">
        <f t="shared" si="19"/>
      </c>
      <c r="J108" s="38">
        <f t="shared" si="19"/>
        <v>3805000</v>
      </c>
      <c r="K108" s="26">
        <f t="shared" si="16"/>
        <v>1.0350531004485666</v>
      </c>
    </row>
    <row r="109" spans="1:11" s="87" customFormat="1" ht="21.75" customHeight="1">
      <c r="A109" s="181"/>
      <c r="B109" s="62" t="s">
        <v>345</v>
      </c>
      <c r="C109" s="79" t="s">
        <v>346</v>
      </c>
      <c r="D109" s="80"/>
      <c r="E109" s="31">
        <f aca="true" t="shared" si="20" ref="E109:J109">IF(SUM(E110:E110)&gt;0,SUM(E110:E110),"")</f>
        <v>500</v>
      </c>
      <c r="F109" s="31">
        <f t="shared" si="20"/>
      </c>
      <c r="G109" s="31">
        <f t="shared" si="20"/>
      </c>
      <c r="H109" s="31">
        <f t="shared" si="20"/>
      </c>
      <c r="I109" s="31">
        <f t="shared" si="20"/>
      </c>
      <c r="J109" s="31">
        <f t="shared" si="20"/>
      </c>
      <c r="K109" s="26">
        <f t="shared" si="16"/>
      </c>
    </row>
    <row r="110" spans="1:11" s="87" customFormat="1" ht="21.75" customHeight="1">
      <c r="A110" s="181"/>
      <c r="B110" s="182"/>
      <c r="C110" s="43" t="s">
        <v>87</v>
      </c>
      <c r="D110" s="183">
        <v>4210</v>
      </c>
      <c r="E110" s="164">
        <f>IF(miasto2004!E274&gt;0,miasto2004!E274,"")</f>
        <v>500</v>
      </c>
      <c r="F110" s="129"/>
      <c r="G110" s="129"/>
      <c r="H110" s="129"/>
      <c r="I110" s="129"/>
      <c r="J110" s="129"/>
      <c r="K110" s="26">
        <f t="shared" si="16"/>
      </c>
    </row>
    <row r="111" spans="1:11" s="73" customFormat="1" ht="18" customHeight="1">
      <c r="A111" s="39"/>
      <c r="B111" s="40">
        <v>75411</v>
      </c>
      <c r="C111" s="88" t="s">
        <v>347</v>
      </c>
      <c r="D111" s="42"/>
      <c r="E111" s="31">
        <f aca="true" t="shared" si="21" ref="E111:J111">IF(SUM(E112:E137)&gt;0,SUM(E112:E137),"")</f>
        <v>3820560</v>
      </c>
      <c r="F111" s="31">
        <f t="shared" si="21"/>
        <v>5877889</v>
      </c>
      <c r="G111" s="31">
        <f t="shared" si="21"/>
        <v>3955000</v>
      </c>
      <c r="H111" s="31">
        <f t="shared" si="21"/>
        <v>150000</v>
      </c>
      <c r="I111" s="31">
        <f t="shared" si="21"/>
      </c>
      <c r="J111" s="31">
        <f t="shared" si="21"/>
        <v>3805000</v>
      </c>
      <c r="K111" s="26">
        <f t="shared" si="16"/>
        <v>1.035188558745315</v>
      </c>
    </row>
    <row r="112" spans="1:11" ht="12.75">
      <c r="A112" s="27"/>
      <c r="B112" s="32"/>
      <c r="C112" s="89" t="s">
        <v>102</v>
      </c>
      <c r="D112" s="44">
        <v>3020</v>
      </c>
      <c r="E112" s="164">
        <f>IF(miasto2004!E276&gt;0,miasto2004!E276,"")</f>
        <v>337775</v>
      </c>
      <c r="F112" s="164">
        <f>IF(miasto2004!F276&gt;0,miasto2004!F276,"")</f>
        <v>483906</v>
      </c>
      <c r="G112" s="164">
        <f>IF(miasto2004!G276&gt;0,miasto2004!G276,"")</f>
        <v>471986</v>
      </c>
      <c r="H112" s="164">
        <f>IF(miasto2004!H276&gt;0,miasto2004!H276,"")</f>
      </c>
      <c r="I112" s="164">
        <f>IF(miasto2004!I276&gt;0,miasto2004!I276,"")</f>
      </c>
      <c r="J112" s="164">
        <f>IF(miasto2004!J276&gt;0,miasto2004!J276,"")</f>
        <v>471986</v>
      </c>
      <c r="K112" s="26">
        <f t="shared" si="16"/>
        <v>1.3973384649544816</v>
      </c>
    </row>
    <row r="113" spans="1:11" ht="12.75">
      <c r="A113" s="27"/>
      <c r="B113" s="32"/>
      <c r="C113" s="89" t="s">
        <v>103</v>
      </c>
      <c r="D113" s="44">
        <v>4010</v>
      </c>
      <c r="E113" s="164">
        <f>IF(miasto2004!E277&gt;0,miasto2004!E277,"")</f>
        <v>11516</v>
      </c>
      <c r="F113" s="164">
        <f>IF(miasto2004!F277&gt;0,miasto2004!F277,"")</f>
        <v>12533</v>
      </c>
      <c r="G113" s="164">
        <f>IF(miasto2004!G277&gt;0,miasto2004!G277,"")</f>
        <v>12533</v>
      </c>
      <c r="H113" s="164">
        <f>IF(miasto2004!H277&gt;0,miasto2004!H277,"")</f>
      </c>
      <c r="I113" s="164">
        <f>IF(miasto2004!I277&gt;0,miasto2004!I277,"")</f>
      </c>
      <c r="J113" s="164">
        <f>IF(miasto2004!J277&gt;0,miasto2004!J277,"")</f>
        <v>12533</v>
      </c>
      <c r="K113" s="26">
        <f t="shared" si="16"/>
        <v>1.0883119138589787</v>
      </c>
    </row>
    <row r="114" spans="1:11" ht="12.75">
      <c r="A114" s="27"/>
      <c r="B114" s="32"/>
      <c r="C114" s="89" t="s">
        <v>322</v>
      </c>
      <c r="D114" s="44">
        <v>4020</v>
      </c>
      <c r="E114" s="164">
        <f>IF(miasto2004!E278&gt;0,miasto2004!E278,"")</f>
        <v>92728</v>
      </c>
      <c r="F114" s="164">
        <f>IF(miasto2004!F278&gt;0,miasto2004!F278,"")</f>
        <v>94505</v>
      </c>
      <c r="G114" s="164">
        <f>IF(miasto2004!G278&gt;0,miasto2004!G278,"")</f>
        <v>94505</v>
      </c>
      <c r="H114" s="164">
        <f>IF(miasto2004!H278&gt;0,miasto2004!H278,"")</f>
      </c>
      <c r="I114" s="164">
        <f>IF(miasto2004!I278&gt;0,miasto2004!I278,"")</f>
      </c>
      <c r="J114" s="164">
        <f>IF(miasto2004!J278&gt;0,miasto2004!J278,"")</f>
        <v>94505</v>
      </c>
      <c r="K114" s="26">
        <f t="shared" si="16"/>
        <v>1.0191635751876456</v>
      </c>
    </row>
    <row r="115" spans="1:11" ht="12.75">
      <c r="A115" s="27"/>
      <c r="B115" s="32"/>
      <c r="C115" s="89" t="s">
        <v>176</v>
      </c>
      <c r="D115" s="44">
        <v>4040</v>
      </c>
      <c r="E115" s="164">
        <f>IF(miasto2004!E279&gt;0,miasto2004!E279,"")</f>
        <v>6896</v>
      </c>
      <c r="F115" s="164">
        <f>IF(miasto2004!F279&gt;0,miasto2004!F279,"")</f>
        <v>9422</v>
      </c>
      <c r="G115" s="164">
        <f>IF(miasto2004!G279&gt;0,miasto2004!G279,"")</f>
        <v>9422</v>
      </c>
      <c r="H115" s="164">
        <f>IF(miasto2004!H279&gt;0,miasto2004!H279,"")</f>
      </c>
      <c r="I115" s="164">
        <f>IF(miasto2004!I279&gt;0,miasto2004!I279,"")</f>
      </c>
      <c r="J115" s="164">
        <f>IF(miasto2004!J279&gt;0,miasto2004!J279,"")</f>
        <v>9422</v>
      </c>
      <c r="K115" s="26">
        <f t="shared" si="16"/>
        <v>1.3662993039443156</v>
      </c>
    </row>
    <row r="116" spans="1:11" ht="24">
      <c r="A116" s="27"/>
      <c r="B116" s="32"/>
      <c r="C116" s="43" t="s">
        <v>348</v>
      </c>
      <c r="D116" s="44">
        <v>4050</v>
      </c>
      <c r="E116" s="164">
        <f>IF(miasto2004!E280&gt;0,miasto2004!E280,"")</f>
        <v>2225423</v>
      </c>
      <c r="F116" s="164">
        <f>IF(miasto2004!F280&gt;0,miasto2004!F280,"")</f>
        <v>2220154</v>
      </c>
      <c r="G116" s="164">
        <f>IF(miasto2004!G280&gt;0,miasto2004!G280,"")</f>
        <v>2220154</v>
      </c>
      <c r="H116" s="164">
        <f>IF(miasto2004!H280&gt;0,miasto2004!H280,"")</f>
      </c>
      <c r="I116" s="164">
        <f>IF(miasto2004!I280&gt;0,miasto2004!I280,"")</f>
      </c>
      <c r="J116" s="164">
        <f>IF(miasto2004!J280&gt;0,miasto2004!J280,"")</f>
        <v>2220154</v>
      </c>
      <c r="K116" s="26">
        <f t="shared" si="16"/>
        <v>0.9976323602299428</v>
      </c>
    </row>
    <row r="117" spans="1:11" ht="24">
      <c r="A117" s="27"/>
      <c r="B117" s="32"/>
      <c r="C117" s="43" t="s">
        <v>349</v>
      </c>
      <c r="D117" s="44">
        <v>4060</v>
      </c>
      <c r="E117" s="164">
        <f>IF(miasto2004!E281&gt;0,miasto2004!E281,"")</f>
        <v>75532</v>
      </c>
      <c r="F117" s="164">
        <f>IF(miasto2004!F281&gt;0,miasto2004!F281,"")</f>
        <v>88350</v>
      </c>
      <c r="G117" s="164">
        <f>IF(miasto2004!G281&gt;0,miasto2004!G281,"")</f>
        <v>88350</v>
      </c>
      <c r="H117" s="164">
        <f>IF(miasto2004!H281&gt;0,miasto2004!H281,"")</f>
      </c>
      <c r="I117" s="164">
        <f>IF(miasto2004!I281&gt;0,miasto2004!I281,"")</f>
      </c>
      <c r="J117" s="164">
        <f>IF(miasto2004!J281&gt;0,miasto2004!J281,"")</f>
        <v>88350</v>
      </c>
      <c r="K117" s="26">
        <f t="shared" si="16"/>
        <v>1.1697029073770058</v>
      </c>
    </row>
    <row r="118" spans="1:11" ht="24">
      <c r="A118" s="27"/>
      <c r="B118" s="32"/>
      <c r="C118" s="43" t="s">
        <v>350</v>
      </c>
      <c r="D118" s="44">
        <v>4070</v>
      </c>
      <c r="E118" s="164">
        <f>IF(miasto2004!E282&gt;0,miasto2004!E282,"")</f>
        <v>180654</v>
      </c>
      <c r="F118" s="164">
        <f>IF(miasto2004!F282&gt;0,miasto2004!F282,"")</f>
        <v>185376</v>
      </c>
      <c r="G118" s="164">
        <f>IF(miasto2004!G282&gt;0,miasto2004!G282,"")</f>
        <v>185376</v>
      </c>
      <c r="H118" s="164">
        <f>IF(miasto2004!H282&gt;0,miasto2004!H282,"")</f>
      </c>
      <c r="I118" s="164">
        <f>IF(miasto2004!I282&gt;0,miasto2004!I282,"")</f>
      </c>
      <c r="J118" s="164">
        <f>IF(miasto2004!J282&gt;0,miasto2004!J282,"")</f>
        <v>185376</v>
      </c>
      <c r="K118" s="26">
        <f t="shared" si="16"/>
        <v>1.0261383639443356</v>
      </c>
    </row>
    <row r="119" spans="1:11" ht="12.75">
      <c r="A119" s="27"/>
      <c r="B119" s="32"/>
      <c r="C119" s="89"/>
      <c r="D119" s="44"/>
      <c r="E119" s="164"/>
      <c r="F119" s="164">
        <f>IF(miasto2004!F283&gt;0,miasto2004!F283,"")</f>
      </c>
      <c r="G119" s="164">
        <f>IF(miasto2004!G283&gt;0,miasto2004!G283,"")</f>
      </c>
      <c r="H119" s="164">
        <f>IF(miasto2004!H283&gt;0,miasto2004!H283,"")</f>
      </c>
      <c r="I119" s="164">
        <f>IF(miasto2004!I283&gt;0,miasto2004!I283,"")</f>
      </c>
      <c r="J119" s="164">
        <f>IF(miasto2004!J283&gt;0,miasto2004!J283,"")</f>
      </c>
      <c r="K119" s="26">
        <f t="shared" si="16"/>
      </c>
    </row>
    <row r="120" spans="1:11" ht="12.75">
      <c r="A120" s="27"/>
      <c r="B120" s="32"/>
      <c r="C120" s="43"/>
      <c r="D120" s="44"/>
      <c r="E120" s="164">
        <f>IF(miasto2004!E284&gt;0,miasto2004!E284,"")</f>
      </c>
      <c r="F120" s="164">
        <f>IF(miasto2004!F284&gt;0,miasto2004!F284,"")</f>
      </c>
      <c r="G120" s="164">
        <f>IF(miasto2004!G284&gt;0,miasto2004!G284,"")</f>
      </c>
      <c r="H120" s="164">
        <f>IF(miasto2004!H284&gt;0,miasto2004!H284,"")</f>
      </c>
      <c r="I120" s="164">
        <f>IF(miasto2004!I284&gt;0,miasto2004!I284,"")</f>
      </c>
      <c r="J120" s="164">
        <f>IF(miasto2004!J284&gt;0,miasto2004!J284,"")</f>
      </c>
      <c r="K120" s="26">
        <f t="shared" si="16"/>
      </c>
    </row>
    <row r="121" spans="1:11" ht="12.75">
      <c r="A121" s="27"/>
      <c r="B121" s="32"/>
      <c r="C121" s="89" t="s">
        <v>98</v>
      </c>
      <c r="D121" s="44">
        <v>4110</v>
      </c>
      <c r="E121" s="164">
        <f>IF(miasto2004!E285&gt;0,miasto2004!E285,"")</f>
        <v>51614</v>
      </c>
      <c r="F121" s="164">
        <f>IF(miasto2004!F285&gt;0,miasto2004!F285,"")</f>
        <v>19470</v>
      </c>
      <c r="G121" s="164">
        <f>IF(miasto2004!G285&gt;0,miasto2004!G285,"")</f>
        <v>19470</v>
      </c>
      <c r="H121" s="164">
        <f>IF(miasto2004!H285&gt;0,miasto2004!H285,"")</f>
      </c>
      <c r="I121" s="164">
        <f>IF(miasto2004!I285&gt;0,miasto2004!I285,"")</f>
      </c>
      <c r="J121" s="164">
        <f>IF(miasto2004!J285&gt;0,miasto2004!J285,"")</f>
        <v>19470</v>
      </c>
      <c r="K121" s="26">
        <f t="shared" si="16"/>
        <v>0.3772232340062774</v>
      </c>
    </row>
    <row r="122" spans="1:11" ht="12.75">
      <c r="A122" s="27"/>
      <c r="B122" s="32"/>
      <c r="C122" s="89" t="s">
        <v>99</v>
      </c>
      <c r="D122" s="44">
        <v>4120</v>
      </c>
      <c r="E122" s="164">
        <f>IF(miasto2004!E286&gt;0,miasto2004!E286,"")</f>
        <v>7693</v>
      </c>
      <c r="F122" s="164">
        <f>IF(miasto2004!F286&gt;0,miasto2004!F286,"")</f>
        <v>2624</v>
      </c>
      <c r="G122" s="164">
        <f>IF(miasto2004!G286&gt;0,miasto2004!G286,"")</f>
        <v>2624</v>
      </c>
      <c r="H122" s="164">
        <f>IF(miasto2004!H286&gt;0,miasto2004!H286,"")</f>
      </c>
      <c r="I122" s="164">
        <f>IF(miasto2004!I286&gt;0,miasto2004!I286,"")</f>
      </c>
      <c r="J122" s="164">
        <f>IF(miasto2004!J286&gt;0,miasto2004!J286,"")</f>
        <v>2624</v>
      </c>
      <c r="K122" s="26">
        <f t="shared" si="16"/>
        <v>0.34108930196282333</v>
      </c>
    </row>
    <row r="123" spans="1:11" ht="12.75">
      <c r="A123" s="27"/>
      <c r="B123" s="32"/>
      <c r="C123" s="89" t="s">
        <v>87</v>
      </c>
      <c r="D123" s="44">
        <v>4210</v>
      </c>
      <c r="E123" s="164">
        <f>IF(miasto2004!E287&gt;0,miasto2004!E287,"")</f>
        <v>204204</v>
      </c>
      <c r="F123" s="164">
        <f>IF(miasto2004!F287&gt;0,miasto2004!F287,"")</f>
        <v>355366</v>
      </c>
      <c r="G123" s="164">
        <f>IF(miasto2004!G287&gt;0,miasto2004!G287,"")</f>
        <v>136645</v>
      </c>
      <c r="H123" s="164">
        <f>IF(miasto2004!H287&gt;0,miasto2004!H287,"")</f>
      </c>
      <c r="I123" s="164">
        <f>IF(miasto2004!I287&gt;0,miasto2004!I287,"")</f>
      </c>
      <c r="J123" s="164">
        <f>IF(miasto2004!J287&gt;0,miasto2004!J287,"")</f>
        <v>136645</v>
      </c>
      <c r="K123" s="26">
        <f t="shared" si="16"/>
        <v>0.6691592721004486</v>
      </c>
    </row>
    <row r="124" spans="1:11" ht="12.75">
      <c r="A124" s="27"/>
      <c r="B124" s="32"/>
      <c r="C124" s="89" t="s">
        <v>143</v>
      </c>
      <c r="D124" s="44">
        <v>4220</v>
      </c>
      <c r="E124" s="164">
        <f>IF(miasto2004!E288&gt;0,miasto2004!E288,"")</f>
        <v>2000</v>
      </c>
      <c r="F124" s="164">
        <f>IF(miasto2004!F288&gt;0,miasto2004!F288,"")</f>
        <v>2000</v>
      </c>
      <c r="G124" s="164">
        <f>IF(miasto2004!G288&gt;0,miasto2004!G288,"")</f>
        <v>2000</v>
      </c>
      <c r="H124" s="164">
        <f>IF(miasto2004!H288&gt;0,miasto2004!H288,"")</f>
      </c>
      <c r="I124" s="164">
        <f>IF(miasto2004!I288&gt;0,miasto2004!I288,"")</f>
      </c>
      <c r="J124" s="164">
        <f>IF(miasto2004!J288&gt;0,miasto2004!J288,"")</f>
        <v>2000</v>
      </c>
      <c r="K124" s="26">
        <f t="shared" si="16"/>
        <v>1</v>
      </c>
    </row>
    <row r="125" spans="1:11" ht="12.75">
      <c r="A125" s="27"/>
      <c r="B125" s="32"/>
      <c r="C125" s="89" t="s">
        <v>351</v>
      </c>
      <c r="D125" s="44">
        <v>4260</v>
      </c>
      <c r="E125" s="164">
        <f>IF(miasto2004!E289&gt;0,miasto2004!E289,"")</f>
        <v>29723</v>
      </c>
      <c r="F125" s="164">
        <f>IF(miasto2004!F289&gt;0,miasto2004!F289,"")</f>
        <v>82226</v>
      </c>
      <c r="G125" s="164">
        <f>IF(miasto2004!G289&gt;0,miasto2004!G289,"")</f>
        <v>69198</v>
      </c>
      <c r="H125" s="164">
        <f>IF(miasto2004!H289&gt;0,miasto2004!H289,"")</f>
      </c>
      <c r="I125" s="164">
        <f>IF(miasto2004!I289&gt;0,miasto2004!I289,"")</f>
      </c>
      <c r="J125" s="164">
        <f>IF(miasto2004!J289&gt;0,miasto2004!J289,"")</f>
        <v>69198</v>
      </c>
      <c r="K125" s="26">
        <f t="shared" si="16"/>
        <v>2.3280960872051946</v>
      </c>
    </row>
    <row r="126" spans="1:11" ht="12.75">
      <c r="A126" s="27"/>
      <c r="B126" s="32"/>
      <c r="C126" s="89" t="s">
        <v>117</v>
      </c>
      <c r="D126" s="44">
        <v>4270</v>
      </c>
      <c r="E126" s="164">
        <f>IF(miasto2004!E290&gt;0,miasto2004!E290,"")</f>
        <v>28729</v>
      </c>
      <c r="F126" s="164">
        <f>IF(miasto2004!F290&gt;0,miasto2004!F290,"")</f>
        <v>65072</v>
      </c>
      <c r="G126" s="164">
        <f>IF(miasto2004!G290&gt;0,miasto2004!G290,"")</f>
        <v>50252</v>
      </c>
      <c r="H126" s="164">
        <f>IF(miasto2004!H290&gt;0,miasto2004!H290,"")</f>
      </c>
      <c r="I126" s="164">
        <f>IF(miasto2004!I290&gt;0,miasto2004!I290,"")</f>
      </c>
      <c r="J126" s="164">
        <f>IF(miasto2004!J290&gt;0,miasto2004!J290,"")</f>
        <v>50252</v>
      </c>
      <c r="K126" s="26">
        <f t="shared" si="16"/>
        <v>1.7491733091997632</v>
      </c>
    </row>
    <row r="127" spans="1:11" ht="12.75">
      <c r="A127" s="27"/>
      <c r="B127" s="32"/>
      <c r="C127" s="89" t="s">
        <v>21</v>
      </c>
      <c r="D127" s="44">
        <v>4300</v>
      </c>
      <c r="E127" s="164">
        <f>IF(miasto2004!E291&gt;0,miasto2004!E291,"")</f>
        <v>62297</v>
      </c>
      <c r="F127" s="164">
        <f>IF(miasto2004!F291&gt;0,miasto2004!F291,"")</f>
        <v>116410</v>
      </c>
      <c r="G127" s="164">
        <f>IF(miasto2004!G291&gt;0,miasto2004!G291,"")</f>
        <v>75010</v>
      </c>
      <c r="H127" s="164">
        <f>IF(miasto2004!H291&gt;0,miasto2004!H291,"")</f>
      </c>
      <c r="I127" s="164">
        <f>IF(miasto2004!I291&gt;0,miasto2004!I291,"")</f>
      </c>
      <c r="J127" s="164">
        <f>IF(miasto2004!J291&gt;0,miasto2004!J291,"")</f>
        <v>75010</v>
      </c>
      <c r="K127" s="26">
        <f t="shared" si="16"/>
        <v>1.2040708220299532</v>
      </c>
    </row>
    <row r="128" spans="1:11" ht="12.75">
      <c r="A128" s="27"/>
      <c r="B128" s="32"/>
      <c r="C128" s="89" t="s">
        <v>106</v>
      </c>
      <c r="D128" s="44">
        <v>4410</v>
      </c>
      <c r="E128" s="164">
        <f>IF(miasto2004!E292&gt;0,miasto2004!E292,"")</f>
        <v>8940</v>
      </c>
      <c r="F128" s="164">
        <f>IF(miasto2004!F292&gt;0,miasto2004!F292,"")</f>
        <v>12937</v>
      </c>
      <c r="G128" s="164">
        <f>IF(miasto2004!G292&gt;0,miasto2004!G292,"")</f>
        <v>9937</v>
      </c>
      <c r="H128" s="164">
        <f>IF(miasto2004!H292&gt;0,miasto2004!H292,"")</f>
      </c>
      <c r="I128" s="164">
        <f>IF(miasto2004!I292&gt;0,miasto2004!I292,"")</f>
      </c>
      <c r="J128" s="164">
        <f>IF(miasto2004!J292&gt;0,miasto2004!J292,"")</f>
        <v>9937</v>
      </c>
      <c r="K128" s="26">
        <f t="shared" si="16"/>
        <v>1.1115212527964207</v>
      </c>
    </row>
    <row r="129" spans="1:11" ht="12.75">
      <c r="A129" s="27"/>
      <c r="B129" s="32"/>
      <c r="C129" s="89" t="s">
        <v>114</v>
      </c>
      <c r="D129" s="44">
        <v>4430</v>
      </c>
      <c r="E129" s="164">
        <f>IF(miasto2004!E293&gt;0,miasto2004!E293,"")</f>
        <v>13671</v>
      </c>
      <c r="F129" s="164">
        <f>IF(miasto2004!F293&gt;0,miasto2004!F293,"")</f>
        <v>17910</v>
      </c>
      <c r="G129" s="164">
        <f>IF(miasto2004!G293&gt;0,miasto2004!G293,"")</f>
        <v>15910</v>
      </c>
      <c r="H129" s="164">
        <f>IF(miasto2004!H293&gt;0,miasto2004!H293,"")</f>
      </c>
      <c r="I129" s="164">
        <f>IF(miasto2004!I293&gt;0,miasto2004!I293,"")</f>
      </c>
      <c r="J129" s="164">
        <f>IF(miasto2004!J293&gt;0,miasto2004!J293,"")</f>
        <v>15910</v>
      </c>
      <c r="K129" s="26">
        <f t="shared" si="16"/>
        <v>1.1637773388925463</v>
      </c>
    </row>
    <row r="130" spans="1:11" ht="12.75">
      <c r="A130" s="27"/>
      <c r="B130" s="32"/>
      <c r="C130" s="89" t="s">
        <v>352</v>
      </c>
      <c r="D130" s="44">
        <v>4440</v>
      </c>
      <c r="E130" s="164">
        <f>IF(miasto2004!E294&gt;0,miasto2004!E294,"")</f>
        <v>2932</v>
      </c>
      <c r="F130" s="164">
        <f>IF(miasto2004!F294&gt;0,miasto2004!F294,"")</f>
        <v>2990</v>
      </c>
      <c r="G130" s="164">
        <f>IF(miasto2004!G294&gt;0,miasto2004!G294,"")</f>
        <v>2990</v>
      </c>
      <c r="H130" s="164">
        <f>IF(miasto2004!H294&gt;0,miasto2004!H294,"")</f>
      </c>
      <c r="I130" s="164">
        <f>IF(miasto2004!I294&gt;0,miasto2004!I294,"")</f>
      </c>
      <c r="J130" s="164">
        <f>IF(miasto2004!J294&gt;0,miasto2004!J294,"")</f>
        <v>2990</v>
      </c>
      <c r="K130" s="26">
        <f t="shared" si="16"/>
        <v>1.019781718963165</v>
      </c>
    </row>
    <row r="131" spans="1:11" ht="36" customHeight="1">
      <c r="A131" s="27"/>
      <c r="B131" s="32"/>
      <c r="C131" s="43" t="s">
        <v>353</v>
      </c>
      <c r="D131" s="44">
        <v>4080</v>
      </c>
      <c r="E131" s="164">
        <f>IF(miasto2004!E295&gt;0,miasto2004!E295,"")</f>
        <v>30591</v>
      </c>
      <c r="F131" s="164">
        <f>IF(miasto2004!F295&gt;0,miasto2004!F295,"")</f>
        <v>12665</v>
      </c>
      <c r="G131" s="164">
        <f>IF(miasto2004!G295&gt;0,miasto2004!G295,"")</f>
        <v>12665</v>
      </c>
      <c r="H131" s="164">
        <f>IF(miasto2004!H295&gt;0,miasto2004!H295,"")</f>
      </c>
      <c r="I131" s="164">
        <f>IF(miasto2004!I295&gt;0,miasto2004!I295,"")</f>
      </c>
      <c r="J131" s="164">
        <f>IF(miasto2004!J295&gt;0,miasto2004!J295,"")</f>
        <v>12665</v>
      </c>
      <c r="K131" s="26">
        <f t="shared" si="16"/>
        <v>0.4140106567291033</v>
      </c>
    </row>
    <row r="132" spans="1:11" ht="24">
      <c r="A132" s="27"/>
      <c r="B132" s="32"/>
      <c r="C132" s="74" t="s">
        <v>354</v>
      </c>
      <c r="D132" s="48">
        <v>4500</v>
      </c>
      <c r="E132" s="164">
        <f>IF(miasto2004!E296&gt;0,miasto2004!E296,"")</f>
        <v>23650</v>
      </c>
      <c r="F132" s="164">
        <f>IF(miasto2004!F296&gt;0,miasto2004!F296,"")</f>
        <v>24712</v>
      </c>
      <c r="G132" s="164">
        <f>IF(miasto2004!G296&gt;0,miasto2004!G296,"")</f>
        <v>24712</v>
      </c>
      <c r="H132" s="164">
        <f>IF(miasto2004!H296&gt;0,miasto2004!H296,"")</f>
      </c>
      <c r="I132" s="164">
        <f>IF(miasto2004!I296&gt;0,miasto2004!I296,"")</f>
      </c>
      <c r="J132" s="164">
        <f>IF(miasto2004!J296&gt;0,miasto2004!J296,"")</f>
        <v>24712</v>
      </c>
      <c r="K132" s="26">
        <f t="shared" si="16"/>
        <v>1.0449048625792812</v>
      </c>
    </row>
    <row r="133" spans="1:11" ht="12.75">
      <c r="A133" s="179"/>
      <c r="B133" s="180"/>
      <c r="C133" s="89" t="s">
        <v>355</v>
      </c>
      <c r="D133" s="44">
        <v>4250</v>
      </c>
      <c r="E133" s="164">
        <f>IF(miasto2004!E297&gt;0,miasto2004!E297,"")</f>
        <v>2782</v>
      </c>
      <c r="F133" s="164">
        <f>IF(miasto2004!F297&gt;0,miasto2004!F297,"")</f>
        <v>30000</v>
      </c>
      <c r="G133" s="164">
        <f>IF(miasto2004!G297&gt;0,miasto2004!G297,"")</f>
      </c>
      <c r="H133" s="164">
        <f>IF(miasto2004!H297&gt;0,miasto2004!H297,"")</f>
      </c>
      <c r="I133" s="164">
        <f>IF(miasto2004!I297&gt;0,miasto2004!I297,"")</f>
      </c>
      <c r="J133" s="164">
        <f>IF(miasto2004!J297&gt;0,miasto2004!J297,"")</f>
      </c>
      <c r="K133" s="26">
        <f t="shared" si="16"/>
      </c>
    </row>
    <row r="134" spans="1:11" ht="12.75">
      <c r="A134" s="27"/>
      <c r="B134" s="184"/>
      <c r="C134" s="51" t="s">
        <v>34</v>
      </c>
      <c r="D134" s="50">
        <v>6050</v>
      </c>
      <c r="E134" s="164">
        <f>IF(miasto2004!E298&gt;0,miasto2004!E298,"")</f>
        <v>95000</v>
      </c>
      <c r="F134" s="164">
        <f>IF(miasto2004!F298&gt;0,miasto2004!F298,"")</f>
        <v>1088000</v>
      </c>
      <c r="G134" s="164">
        <f>IF(miasto2004!G298&gt;0,miasto2004!G298,"")</f>
        <v>100000</v>
      </c>
      <c r="H134" s="164">
        <f>IF(miasto2004!H298&gt;0,miasto2004!H298,"")</f>
      </c>
      <c r="I134" s="164">
        <f>IF(miasto2004!I298&gt;0,miasto2004!I298,"")</f>
      </c>
      <c r="J134" s="164">
        <f>IF(miasto2004!J298&gt;0,miasto2004!J298,"")</f>
        <v>100000</v>
      </c>
      <c r="K134" s="26">
        <f t="shared" si="16"/>
        <v>1.0526315789473684</v>
      </c>
    </row>
    <row r="135" spans="1:11" ht="12.75">
      <c r="A135" s="27"/>
      <c r="B135" s="184"/>
      <c r="C135" s="43" t="s">
        <v>213</v>
      </c>
      <c r="D135" s="44">
        <v>6060</v>
      </c>
      <c r="E135" s="164">
        <f>IF(miasto2004!E299&gt;0,miasto2004!E299,"")</f>
        <v>325000</v>
      </c>
      <c r="F135" s="164">
        <f>IF(miasto2004!F299&gt;0,miasto2004!F299,"")</f>
        <v>950000</v>
      </c>
      <c r="G135" s="164">
        <f>IF(miasto2004!G299&gt;0,miasto2004!G299,"")</f>
        <v>350000</v>
      </c>
      <c r="H135" s="164">
        <f>IF(miasto2004!H299&gt;0,miasto2004!H299,"")</f>
        <v>150000</v>
      </c>
      <c r="I135" s="164">
        <f>IF(miasto2004!I299&gt;0,miasto2004!I299,"")</f>
      </c>
      <c r="J135" s="164">
        <f>IF(miasto2004!J299&gt;0,miasto2004!J299,"")</f>
        <v>200000</v>
      </c>
      <c r="K135" s="26">
        <f t="shared" si="16"/>
        <v>1.0769230769230769</v>
      </c>
    </row>
    <row r="136" spans="1:11" ht="12.75">
      <c r="A136" s="27"/>
      <c r="B136" s="96"/>
      <c r="C136" s="43" t="s">
        <v>326</v>
      </c>
      <c r="D136" s="44">
        <v>4510</v>
      </c>
      <c r="E136" s="164">
        <f>IF(miasto2004!E300&gt;0,miasto2004!E300,"")</f>
        <v>700</v>
      </c>
      <c r="F136" s="164">
        <f>IF(miasto2004!F300&gt;0,miasto2004!F300,"")</f>
        <v>700</v>
      </c>
      <c r="G136" s="164">
        <f>IF(miasto2004!G300&gt;0,miasto2004!G300,"")</f>
        <v>700</v>
      </c>
      <c r="H136" s="164">
        <f>IF(miasto2004!H300&gt;0,miasto2004!H300,"")</f>
      </c>
      <c r="I136" s="164">
        <f>IF(miasto2004!I300&gt;0,miasto2004!I300,"")</f>
      </c>
      <c r="J136" s="164">
        <f>IF(miasto2004!J300&gt;0,miasto2004!J300,"")</f>
        <v>700</v>
      </c>
      <c r="K136" s="26">
        <f t="shared" si="16"/>
        <v>1</v>
      </c>
    </row>
    <row r="137" spans="1:11" ht="24.75" thickBot="1">
      <c r="A137" s="27"/>
      <c r="B137" s="127"/>
      <c r="C137" s="74" t="s">
        <v>356</v>
      </c>
      <c r="D137" s="44">
        <v>4520</v>
      </c>
      <c r="E137" s="164">
        <f>IF(miasto2004!E301&gt;0,miasto2004!E301,"")</f>
        <v>510</v>
      </c>
      <c r="F137" s="164">
        <f>IF(miasto2004!F301&gt;0,miasto2004!F301,"")</f>
        <v>561</v>
      </c>
      <c r="G137" s="164">
        <f>IF(miasto2004!G301&gt;0,miasto2004!G301,"")</f>
        <v>561</v>
      </c>
      <c r="H137" s="164">
        <f>IF(miasto2004!H301&gt;0,miasto2004!H301,"")</f>
      </c>
      <c r="I137" s="164">
        <f>IF(miasto2004!I301&gt;0,miasto2004!I301,"")</f>
      </c>
      <c r="J137" s="164">
        <f>IF(miasto2004!J301&gt;0,miasto2004!J301,"")</f>
        <v>561</v>
      </c>
      <c r="K137" s="26">
        <f t="shared" si="16"/>
        <v>1.1</v>
      </c>
    </row>
    <row r="138" spans="1:11" s="87" customFormat="1" ht="22.5" customHeight="1">
      <c r="A138" s="46">
        <v>758</v>
      </c>
      <c r="B138" s="35"/>
      <c r="C138" s="91" t="s">
        <v>146</v>
      </c>
      <c r="D138" s="37"/>
      <c r="E138" s="38">
        <f aca="true" t="shared" si="22" ref="E138:J138">IF(SUM(E139)&gt;0,SUM(E139),"")</f>
      </c>
      <c r="F138" s="38">
        <f t="shared" si="22"/>
        <v>580200</v>
      </c>
      <c r="G138" s="38">
        <f t="shared" si="22"/>
        <v>580200</v>
      </c>
      <c r="H138" s="38">
        <f t="shared" si="22"/>
        <v>580200</v>
      </c>
      <c r="I138" s="38">
        <f t="shared" si="22"/>
      </c>
      <c r="J138" s="38">
        <f t="shared" si="22"/>
      </c>
      <c r="K138" s="26">
        <f t="shared" si="16"/>
      </c>
    </row>
    <row r="139" spans="1:11" s="73" customFormat="1" ht="18" customHeight="1">
      <c r="A139" s="39"/>
      <c r="B139" s="40">
        <v>75818</v>
      </c>
      <c r="C139" s="88" t="s">
        <v>147</v>
      </c>
      <c r="D139" s="42"/>
      <c r="E139" s="31">
        <f aca="true" t="shared" si="23" ref="E139:J139">IF(SUM(E140:E143)&gt;0,SUM(E140:E143),"")</f>
      </c>
      <c r="F139" s="31">
        <f t="shared" si="23"/>
        <v>580200</v>
      </c>
      <c r="G139" s="31">
        <f t="shared" si="23"/>
        <v>580200</v>
      </c>
      <c r="H139" s="31">
        <f t="shared" si="23"/>
        <v>580200</v>
      </c>
      <c r="I139" s="31">
        <f t="shared" si="23"/>
      </c>
      <c r="J139" s="31">
        <f t="shared" si="23"/>
      </c>
      <c r="K139" s="26">
        <f aca="true" t="shared" si="24" ref="K139:K215">IF(AND(G139&lt;&gt;"",E139&lt;&gt;""),G139/E139,"")</f>
      </c>
    </row>
    <row r="140" spans="1:11" ht="12.75">
      <c r="A140" s="27"/>
      <c r="B140" s="32"/>
      <c r="C140" s="89" t="s">
        <v>147</v>
      </c>
      <c r="D140" s="44">
        <v>4810</v>
      </c>
      <c r="E140" s="92"/>
      <c r="F140" s="92"/>
      <c r="G140" s="92"/>
      <c r="H140" s="92"/>
      <c r="I140" s="45"/>
      <c r="J140" s="92"/>
      <c r="K140" s="26">
        <f t="shared" si="24"/>
      </c>
    </row>
    <row r="141" spans="1:11" ht="12.75">
      <c r="A141" s="27"/>
      <c r="B141" s="32"/>
      <c r="C141" s="89" t="s">
        <v>148</v>
      </c>
      <c r="D141" s="44"/>
      <c r="E141" s="92"/>
      <c r="F141" s="92">
        <v>494723</v>
      </c>
      <c r="G141" s="92">
        <v>494723</v>
      </c>
      <c r="H141" s="92">
        <v>494723</v>
      </c>
      <c r="I141" s="45"/>
      <c r="J141" s="92"/>
      <c r="K141" s="26">
        <f t="shared" si="24"/>
      </c>
    </row>
    <row r="142" spans="1:11" ht="12.75">
      <c r="A142" s="27"/>
      <c r="B142" s="32"/>
      <c r="C142" s="89"/>
      <c r="D142" s="44"/>
      <c r="E142" s="92"/>
      <c r="F142" s="92"/>
      <c r="G142" s="92"/>
      <c r="H142" s="92"/>
      <c r="I142" s="45"/>
      <c r="J142" s="92"/>
      <c r="K142" s="26">
        <f t="shared" si="24"/>
      </c>
    </row>
    <row r="143" spans="1:11" ht="13.5" thickBot="1">
      <c r="A143" s="84"/>
      <c r="B143" s="68"/>
      <c r="C143" s="89" t="s">
        <v>150</v>
      </c>
      <c r="D143" s="77"/>
      <c r="E143" s="93"/>
      <c r="F143" s="93">
        <v>85477</v>
      </c>
      <c r="G143" s="93">
        <v>85477</v>
      </c>
      <c r="H143" s="93">
        <v>85477</v>
      </c>
      <c r="I143" s="78"/>
      <c r="J143" s="93"/>
      <c r="K143" s="26">
        <f t="shared" si="24"/>
      </c>
    </row>
    <row r="144" spans="1:11" s="87" customFormat="1" ht="22.5" customHeight="1">
      <c r="A144" s="46">
        <v>801</v>
      </c>
      <c r="B144" s="35"/>
      <c r="C144" s="91" t="s">
        <v>151</v>
      </c>
      <c r="D144" s="37"/>
      <c r="E144" s="38">
        <f aca="true" t="shared" si="25" ref="E144:J144">IF(SUM(E146,E150,E153,E171,E175,E202,E204,E207,E210,E215)&gt;0,SUM(E146,E150,E153,E171,E175,E202,E204,E207,E210,E215),"")</f>
        <v>22509753</v>
      </c>
      <c r="F144" s="38">
        <f t="shared" si="25"/>
        <v>26330695</v>
      </c>
      <c r="G144" s="38">
        <f t="shared" si="25"/>
        <v>24274766</v>
      </c>
      <c r="H144" s="38">
        <f t="shared" si="25"/>
        <v>249487</v>
      </c>
      <c r="I144" s="38">
        <f t="shared" si="25"/>
        <v>24025279</v>
      </c>
      <c r="J144" s="38">
        <f t="shared" si="25"/>
      </c>
      <c r="K144" s="26">
        <f t="shared" si="24"/>
        <v>1.0784110336528347</v>
      </c>
    </row>
    <row r="145" spans="1:11" s="98" customFormat="1" ht="12.75">
      <c r="A145" s="95"/>
      <c r="B145" s="96"/>
      <c r="C145" s="43"/>
      <c r="D145" s="97"/>
      <c r="E145" s="45"/>
      <c r="F145" s="45"/>
      <c r="G145" s="45"/>
      <c r="H145" s="45"/>
      <c r="I145" s="45"/>
      <c r="J145" s="45"/>
      <c r="K145" s="26">
        <f t="shared" si="24"/>
      </c>
    </row>
    <row r="146" spans="1:11" s="73" customFormat="1" ht="18" customHeight="1">
      <c r="A146" s="39"/>
      <c r="B146" s="40">
        <v>80102</v>
      </c>
      <c r="C146" s="88" t="s">
        <v>357</v>
      </c>
      <c r="D146" s="42"/>
      <c r="E146" s="31">
        <f aca="true" t="shared" si="26" ref="E146:J146">IF(SUM(E147:E149)&gt;0,SUM(E147:E149),"")</f>
        <v>585220</v>
      </c>
      <c r="F146" s="31">
        <f t="shared" si="26"/>
        <v>580448</v>
      </c>
      <c r="G146" s="31">
        <f t="shared" si="26"/>
        <v>541930</v>
      </c>
      <c r="H146" s="31">
        <f t="shared" si="26"/>
      </c>
      <c r="I146" s="31">
        <f t="shared" si="26"/>
        <v>541930</v>
      </c>
      <c r="J146" s="31">
        <f t="shared" si="26"/>
      </c>
      <c r="K146" s="26">
        <f t="shared" si="24"/>
        <v>0.926027818598134</v>
      </c>
    </row>
    <row r="147" spans="1:11" ht="24">
      <c r="A147" s="27"/>
      <c r="B147" s="32"/>
      <c r="C147" s="43" t="s">
        <v>155</v>
      </c>
      <c r="D147" s="44">
        <v>2590</v>
      </c>
      <c r="E147" s="164">
        <f>IF(miasto2004!E353&gt;0,miasto2004!E353,"")</f>
        <v>585220</v>
      </c>
      <c r="F147" s="164">
        <f>IF(miasto2004!F353&gt;0,miasto2004!F353,"")</f>
      </c>
      <c r="G147" s="164">
        <f>IF(miasto2004!G353&gt;0,miasto2004!G353,"")</f>
      </c>
      <c r="H147" s="164">
        <f>IF(miasto2004!H353&gt;0,miasto2004!H353,"")</f>
      </c>
      <c r="I147" s="164">
        <f>IF(miasto2004!I353&gt;0,miasto2004!I353,"")</f>
      </c>
      <c r="J147" s="164">
        <f>IF(miasto2004!J353&gt;0,miasto2004!J353,"")</f>
      </c>
      <c r="K147" s="26">
        <f t="shared" si="24"/>
      </c>
    </row>
    <row r="148" spans="1:11" s="98" customFormat="1" ht="25.5">
      <c r="A148" s="95"/>
      <c r="B148" s="96"/>
      <c r="C148" s="99" t="s">
        <v>166</v>
      </c>
      <c r="D148" s="97">
        <v>2650</v>
      </c>
      <c r="E148" s="164">
        <f>IF(miasto2004!E354&gt;0,miasto2004!E354,"")</f>
      </c>
      <c r="F148" s="164">
        <f>IF(miasto2004!F354&gt;0,miasto2004!F354,"")</f>
        <v>580448</v>
      </c>
      <c r="G148" s="164">
        <f>IF(miasto2004!G354&gt;0,miasto2004!G354,"")</f>
        <v>541930</v>
      </c>
      <c r="H148" s="164">
        <f>IF(miasto2004!H354&gt;0,miasto2004!H354,"")</f>
      </c>
      <c r="I148" s="164">
        <f>IF(miasto2004!I354&gt;0,miasto2004!I354,"")</f>
        <v>541930</v>
      </c>
      <c r="J148" s="164">
        <f>IF(miasto2004!J354&gt;0,miasto2004!J354,"")</f>
      </c>
      <c r="K148" s="26">
        <f t="shared" si="24"/>
      </c>
    </row>
    <row r="149" spans="1:11" s="98" customFormat="1" ht="12.75">
      <c r="A149" s="95"/>
      <c r="B149" s="127"/>
      <c r="C149" s="43"/>
      <c r="D149" s="97"/>
      <c r="E149" s="60"/>
      <c r="F149" s="60"/>
      <c r="G149" s="60"/>
      <c r="H149" s="60"/>
      <c r="I149" s="60"/>
      <c r="J149" s="60"/>
      <c r="K149" s="26">
        <f t="shared" si="24"/>
      </c>
    </row>
    <row r="150" spans="1:11" s="98" customFormat="1" ht="12.75">
      <c r="A150" s="95"/>
      <c r="B150" s="185" t="s">
        <v>358</v>
      </c>
      <c r="C150" s="88" t="s">
        <v>359</v>
      </c>
      <c r="D150" s="186"/>
      <c r="E150" s="31">
        <f>IF(SUM(E151:E151)&gt;0,SUM(E151:E151),"")</f>
        <v>514797</v>
      </c>
      <c r="F150" s="31">
        <f>IF(SUM(F151:F152)&gt;0,SUM(F151:F152),"")</f>
        <v>530088</v>
      </c>
      <c r="G150" s="31">
        <f>IF(SUM(G151:G152)&gt;0,SUM(G151:G152),"")</f>
        <v>494910</v>
      </c>
      <c r="H150" s="31">
        <f>IF(SUM(H151:H152)&gt;0,SUM(H151:H152),"")</f>
      </c>
      <c r="I150" s="31">
        <f>IF(SUM(I151:I152)&gt;0,SUM(I151:I152),"")</f>
        <v>494910</v>
      </c>
      <c r="J150" s="31">
        <f>IF(SUM(J151:J152)&gt;0,SUM(J151:J152),"")</f>
      </c>
      <c r="K150" s="26">
        <f t="shared" si="24"/>
        <v>0.9613692387484776</v>
      </c>
    </row>
    <row r="151" spans="1:11" s="98" customFormat="1" ht="27" customHeight="1">
      <c r="A151" s="95"/>
      <c r="B151" s="96"/>
      <c r="C151" s="43" t="s">
        <v>155</v>
      </c>
      <c r="D151" s="97">
        <v>2590</v>
      </c>
      <c r="E151" s="164">
        <f>IF(miasto2004!E371&gt;0,miasto2004!E371,"")</f>
        <v>514797</v>
      </c>
      <c r="F151" s="164">
        <f>IF(miasto2004!F371&gt;0,miasto2004!F371,"")</f>
      </c>
      <c r="G151" s="164">
        <f>IF(miasto2004!G371&gt;0,miasto2004!G371,"")</f>
      </c>
      <c r="H151" s="45"/>
      <c r="I151" s="45"/>
      <c r="J151" s="45"/>
      <c r="K151" s="26">
        <f t="shared" si="24"/>
      </c>
    </row>
    <row r="152" spans="1:11" s="98" customFormat="1" ht="21" customHeight="1">
      <c r="A152" s="95"/>
      <c r="B152" s="96"/>
      <c r="C152" s="89" t="s">
        <v>172</v>
      </c>
      <c r="D152" s="97">
        <v>2650</v>
      </c>
      <c r="E152" s="60"/>
      <c r="F152" s="164">
        <f>IF(miasto2004!F372&gt;0,miasto2004!F372,"")</f>
        <v>530088</v>
      </c>
      <c r="G152" s="164">
        <f>IF(miasto2004!G372&gt;0,miasto2004!G372,"")</f>
        <v>494910</v>
      </c>
      <c r="H152" s="164">
        <f>IF(miasto2004!H372&gt;0,miasto2004!H372,"")</f>
      </c>
      <c r="I152" s="164">
        <f>IF(miasto2004!I372&gt;0,miasto2004!I372,"")</f>
        <v>494910</v>
      </c>
      <c r="J152" s="164">
        <f>IF(miasto2004!J372&gt;0,miasto2004!J372,"")</f>
      </c>
      <c r="K152" s="26"/>
    </row>
    <row r="153" spans="1:11" s="106" customFormat="1" ht="18" customHeight="1">
      <c r="A153" s="39"/>
      <c r="B153" s="40">
        <v>80120</v>
      </c>
      <c r="C153" s="88" t="s">
        <v>360</v>
      </c>
      <c r="D153" s="42"/>
      <c r="E153" s="31">
        <f>IF(SUM(E154,E155,E163:E170)&gt;0,SUM(E154,E155,E163:E170),"")</f>
        <v>8161309</v>
      </c>
      <c r="F153" s="31">
        <f>IF(SUM(F154:F170)&gt;0,SUM(F154:F170),"")</f>
        <v>9533786</v>
      </c>
      <c r="G153" s="31">
        <f>IF(SUM(G154:G170)&gt;0,SUM(G154:G170),"")</f>
        <v>8572435</v>
      </c>
      <c r="H153" s="31">
        <f>IF(SUM(H154:H170)&gt;0,SUM(H154:H170),"")</f>
      </c>
      <c r="I153" s="31">
        <f>IF(SUM(I154:I170)&gt;0,SUM(I154:I170),"")</f>
        <v>8572435</v>
      </c>
      <c r="J153" s="31">
        <f>IF(SUM(J154:J170)&gt;0,SUM(J154:J170),"")</f>
      </c>
      <c r="K153" s="26">
        <f t="shared" si="24"/>
        <v>1.0503750072445486</v>
      </c>
    </row>
    <row r="154" spans="1:11" s="104" customFormat="1" ht="24">
      <c r="A154" s="27"/>
      <c r="B154" s="32"/>
      <c r="C154" s="43" t="s">
        <v>155</v>
      </c>
      <c r="D154" s="44">
        <v>2590</v>
      </c>
      <c r="E154" s="164">
        <f>IF(miasto2004!E388&gt;0,miasto2004!E388,"")</f>
        <v>7375781</v>
      </c>
      <c r="F154" s="164">
        <f>IF(miasto2004!F388&gt;0,miasto2004!F388,"")</f>
      </c>
      <c r="G154" s="164">
        <f>IF(miasto2004!G388&gt;0,miasto2004!G388,"")</f>
      </c>
      <c r="H154" s="164">
        <f>IF(miasto2004!H388&gt;0,miasto2004!H388,"")</f>
      </c>
      <c r="I154" s="164">
        <f>IF(miasto2004!I388&gt;0,miasto2004!I388,"")</f>
      </c>
      <c r="J154" s="164">
        <f>IF(miasto2004!J388&gt;0,miasto2004!J388,"")</f>
      </c>
      <c r="K154" s="26">
        <f t="shared" si="24"/>
      </c>
    </row>
    <row r="155" spans="1:11" s="123" customFormat="1" ht="24">
      <c r="A155" s="27"/>
      <c r="B155" s="32"/>
      <c r="C155" s="33" t="s">
        <v>361</v>
      </c>
      <c r="D155" s="48">
        <v>2540</v>
      </c>
      <c r="E155" s="55">
        <f>IF(SUM(E156:E162)&gt;0,SUM(E156:E162),"")</f>
        <v>785528</v>
      </c>
      <c r="F155" s="55"/>
      <c r="G155" s="55"/>
      <c r="H155" s="55"/>
      <c r="I155" s="55"/>
      <c r="J155" s="55">
        <f>IF(SUM(J156:J162)&gt;0,SUM(J156:J162),"")</f>
      </c>
      <c r="K155" s="26">
        <f t="shared" si="24"/>
      </c>
    </row>
    <row r="156" spans="1:11" s="104" customFormat="1" ht="12.75">
      <c r="A156" s="27"/>
      <c r="B156" s="32"/>
      <c r="C156" s="139" t="s">
        <v>362</v>
      </c>
      <c r="D156" s="57"/>
      <c r="E156" s="164">
        <f>IF(miasto2004!E390&gt;0,miasto2004!E390,"")</f>
        <v>227923</v>
      </c>
      <c r="F156" s="164">
        <f>IF(miasto2004!F390&gt;0,miasto2004!F390,"")</f>
      </c>
      <c r="G156" s="164">
        <f>IF(miasto2004!G390&gt;0,miasto2004!G390,"")</f>
      </c>
      <c r="H156" s="164">
        <f>IF(miasto2004!H397&gt;0,miasto2004!H397,"")</f>
      </c>
      <c r="I156" s="164">
        <f>IF(miasto2004!I390&gt;0,miasto2004!I390,"")</f>
      </c>
      <c r="J156" s="164">
        <f>IF(miasto2004!J397&gt;0,miasto2004!J397,"")</f>
      </c>
      <c r="K156" s="26">
        <f t="shared" si="24"/>
      </c>
    </row>
    <row r="157" spans="1:11" s="104" customFormat="1" ht="12.75">
      <c r="A157" s="27"/>
      <c r="B157" s="32"/>
      <c r="C157" s="187" t="s">
        <v>363</v>
      </c>
      <c r="D157" s="57"/>
      <c r="E157" s="164">
        <f>IF(miasto2004!E391&gt;0,miasto2004!E391,"")</f>
        <v>172410</v>
      </c>
      <c r="F157" s="164">
        <f>IF(miasto2004!F391&gt;0,miasto2004!F391,"")</f>
      </c>
      <c r="G157" s="164">
        <f>IF(miasto2004!G391&gt;0,miasto2004!G391,"")</f>
      </c>
      <c r="H157" s="164">
        <f>IF(miasto2004!H398&gt;0,miasto2004!H398,"")</f>
      </c>
      <c r="I157" s="164">
        <f>IF(miasto2004!I391&gt;0,miasto2004!I391,"")</f>
      </c>
      <c r="J157" s="164">
        <f>IF(miasto2004!J398&gt;0,miasto2004!J398,"")</f>
      </c>
      <c r="K157" s="26">
        <f t="shared" si="24"/>
      </c>
    </row>
    <row r="158" spans="1:11" s="104" customFormat="1" ht="12.75">
      <c r="A158" s="27"/>
      <c r="B158" s="32"/>
      <c r="C158" s="136" t="s">
        <v>364</v>
      </c>
      <c r="D158" s="57"/>
      <c r="E158" s="164">
        <f>IF(miasto2004!E392&gt;0,miasto2004!E392,"")</f>
        <v>160210</v>
      </c>
      <c r="F158" s="164">
        <f>IF(miasto2004!F392&gt;0,miasto2004!F392,"")</f>
      </c>
      <c r="G158" s="164">
        <f>IF(miasto2004!G392&gt;0,miasto2004!G392,"")</f>
      </c>
      <c r="H158" s="164">
        <f>IF(miasto2004!H390&gt;0,miasto2004!H390,"")</f>
      </c>
      <c r="I158" s="164">
        <f>IF(miasto2004!I392&gt;0,miasto2004!I392,"")</f>
      </c>
      <c r="J158" s="164">
        <f>IF(miasto2004!J390&gt;0,miasto2004!J390,"")</f>
      </c>
      <c r="K158" s="26">
        <f t="shared" si="24"/>
      </c>
    </row>
    <row r="159" spans="1:11" s="104" customFormat="1" ht="12.75">
      <c r="A159" s="27"/>
      <c r="B159" s="32"/>
      <c r="C159" s="139" t="s">
        <v>365</v>
      </c>
      <c r="D159" s="57"/>
      <c r="E159" s="164">
        <f>IF(miasto2004!E393&gt;0,miasto2004!E393,"")</f>
        <v>152601</v>
      </c>
      <c r="F159" s="164">
        <f>IF(miasto2004!F393&gt;0,miasto2004!F393,"")</f>
      </c>
      <c r="G159" s="164">
        <f>IF(miasto2004!G393&gt;0,miasto2004!G393,"")</f>
      </c>
      <c r="H159" s="164">
        <f>IF(miasto2004!H391&gt;0,miasto2004!H391,"")</f>
      </c>
      <c r="I159" s="164">
        <f>IF(miasto2004!I393&gt;0,miasto2004!I393,"")</f>
      </c>
      <c r="J159" s="164">
        <f>IF(miasto2004!J391&gt;0,miasto2004!J391,"")</f>
      </c>
      <c r="K159" s="26">
        <f t="shared" si="24"/>
      </c>
    </row>
    <row r="160" spans="1:11" s="104" customFormat="1" ht="12.75">
      <c r="A160" s="27"/>
      <c r="B160" s="32"/>
      <c r="C160" s="187" t="s">
        <v>366</v>
      </c>
      <c r="D160" s="188"/>
      <c r="E160" s="164">
        <f>IF(miasto2004!E394&gt;0,miasto2004!E394,"")</f>
        <v>72384</v>
      </c>
      <c r="F160" s="164">
        <f>IF(miasto2004!F394&gt;0,miasto2004!F394,"")</f>
      </c>
      <c r="G160" s="164">
        <f>IF(miasto2004!G394&gt;0,miasto2004!G394,"")</f>
      </c>
      <c r="H160" s="164">
        <f>IF(miasto2004!H396&gt;0,miasto2004!H396,"")</f>
      </c>
      <c r="I160" s="164">
        <f>IF(miasto2004!I394&gt;0,miasto2004!I394,"")</f>
      </c>
      <c r="J160" s="164">
        <f>IF(miasto2004!J396&gt;0,miasto2004!J396,"")</f>
      </c>
      <c r="K160" s="26">
        <f t="shared" si="24"/>
      </c>
    </row>
    <row r="161" spans="1:11" s="104" customFormat="1" ht="24">
      <c r="A161" s="27"/>
      <c r="B161" s="32"/>
      <c r="C161" s="33" t="s">
        <v>361</v>
      </c>
      <c r="D161" s="189">
        <v>2540</v>
      </c>
      <c r="E161" s="164">
        <f>IF(miasto2004!E395&gt;0,miasto2004!E395,"")</f>
      </c>
      <c r="F161" s="164">
        <f>IF(miasto2004!F395&gt;0,miasto2004!F395,"")</f>
      </c>
      <c r="G161" s="164">
        <f>IF(miasto2004!G395&gt;0,miasto2004!G395,"")</f>
      </c>
      <c r="H161" s="164">
        <f>IF(miasto2004!H392&gt;0,miasto2004!H392,"")</f>
      </c>
      <c r="I161" s="164">
        <f>IF(miasto2004!I395&gt;0,miasto2004!I395,"")</f>
      </c>
      <c r="J161" s="164">
        <f>IF(miasto2004!J392&gt;0,miasto2004!J392,"")</f>
      </c>
      <c r="K161" s="26">
        <f t="shared" si="24"/>
      </c>
    </row>
    <row r="162" spans="1:11" s="104" customFormat="1" ht="12.75">
      <c r="A162" s="27"/>
      <c r="B162" s="32"/>
      <c r="C162" s="139" t="s">
        <v>362</v>
      </c>
      <c r="D162" s="57"/>
      <c r="E162" s="164">
        <f>IF(miasto2004!E396&gt;0,miasto2004!E396,"")</f>
      </c>
      <c r="F162" s="164">
        <f>IF(miasto2004!F396&gt;0,miasto2004!F396,"")</f>
        <v>122500</v>
      </c>
      <c r="G162" s="164">
        <f>IF(miasto2004!G396&gt;0,miasto2004!G396,"")</f>
        <v>114372</v>
      </c>
      <c r="H162" s="164">
        <f>IF(miasto2004!H399&gt;0,miasto2004!H399,"")</f>
      </c>
      <c r="I162" s="164">
        <f>IF(miasto2004!I396&gt;0,miasto2004!I396,"")</f>
        <v>114372</v>
      </c>
      <c r="J162" s="164">
        <f>IF(miasto2004!J399&gt;0,miasto2004!J399,"")</f>
      </c>
      <c r="K162" s="26">
        <f t="shared" si="24"/>
      </c>
    </row>
    <row r="163" spans="1:11" s="104" customFormat="1" ht="24.75" customHeight="1">
      <c r="A163" s="27"/>
      <c r="B163" s="125"/>
      <c r="C163" s="187" t="s">
        <v>363</v>
      </c>
      <c r="D163" s="57"/>
      <c r="E163" s="164">
        <f>IF(miasto2004!E397&gt;0,miasto2004!E397,"")</f>
      </c>
      <c r="F163" s="164">
        <f>IF(miasto2004!F397&gt;0,miasto2004!F397,"")</f>
        <v>42500</v>
      </c>
      <c r="G163" s="164">
        <f>IF(miasto2004!G397&gt;0,miasto2004!G397,"")</f>
        <v>39680</v>
      </c>
      <c r="H163" s="164">
        <f>IF(miasto2004!H403&gt;0,miasto2004!H403,"")</f>
      </c>
      <c r="I163" s="164">
        <f>IF(miasto2004!I397&gt;0,miasto2004!I397,"")</f>
        <v>39680</v>
      </c>
      <c r="J163" s="164">
        <f>IF(miasto2004!J403&gt;0,miasto2004!J403,"")</f>
      </c>
      <c r="K163" s="26">
        <f t="shared" si="24"/>
      </c>
    </row>
    <row r="164" spans="1:11" s="104" customFormat="1" ht="24.75" customHeight="1">
      <c r="A164" s="27"/>
      <c r="B164" s="125"/>
      <c r="C164" s="187" t="s">
        <v>366</v>
      </c>
      <c r="D164" s="57"/>
      <c r="E164" s="164">
        <f>IF(miasto2004!E398&gt;0,miasto2004!E398,"")</f>
      </c>
      <c r="F164" s="164">
        <f>IF(miasto2004!F398&gt;0,miasto2004!F398,"")</f>
        <v>63378</v>
      </c>
      <c r="G164" s="164">
        <f>IF(miasto2004!G398&gt;0,miasto2004!G398,"")</f>
        <v>59173</v>
      </c>
      <c r="H164" s="164"/>
      <c r="I164" s="164">
        <f>IF(miasto2004!I398&gt;0,miasto2004!I398,"")</f>
        <v>59173</v>
      </c>
      <c r="J164" s="164"/>
      <c r="K164" s="26"/>
    </row>
    <row r="165" spans="1:11" s="104" customFormat="1" ht="24.75" customHeight="1">
      <c r="A165" s="27"/>
      <c r="B165" s="125"/>
      <c r="C165" s="136" t="s">
        <v>364</v>
      </c>
      <c r="D165" s="188"/>
      <c r="E165" s="164">
        <f>IF(miasto2004!E399&gt;0,miasto2004!E399,"")</f>
      </c>
      <c r="F165" s="164">
        <f>IF(miasto2004!F399&gt;0,miasto2004!F399,"")</f>
        <v>232386</v>
      </c>
      <c r="G165" s="164">
        <f>IF(miasto2004!G399&gt;0,miasto2004!G399,"")</f>
        <v>216967</v>
      </c>
      <c r="H165" s="164"/>
      <c r="I165" s="164">
        <f>IF(miasto2004!I399&gt;0,miasto2004!I399,"")</f>
        <v>216967</v>
      </c>
      <c r="J165" s="164"/>
      <c r="K165" s="26"/>
    </row>
    <row r="166" spans="1:11" s="104" customFormat="1" ht="24.75" customHeight="1">
      <c r="A166" s="27"/>
      <c r="B166" s="125"/>
      <c r="C166" s="139" t="s">
        <v>365</v>
      </c>
      <c r="D166" s="188"/>
      <c r="E166" s="164">
        <f>IF(miasto2004!E400&gt;0,miasto2004!E400,"")</f>
      </c>
      <c r="F166" s="164">
        <f>IF(miasto2004!F400&gt;0,miasto2004!F400,"")</f>
        <v>123738</v>
      </c>
      <c r="G166" s="164">
        <f>IF(miasto2004!G400&gt;0,miasto2004!G400,"")</f>
        <v>115528</v>
      </c>
      <c r="H166" s="164"/>
      <c r="I166" s="164">
        <f>IF(miasto2004!I400&gt;0,miasto2004!I400,"")</f>
        <v>115528</v>
      </c>
      <c r="J166" s="164"/>
      <c r="K166" s="26"/>
    </row>
    <row r="167" spans="1:11" s="104" customFormat="1" ht="24.75" customHeight="1">
      <c r="A167" s="27"/>
      <c r="B167" s="125"/>
      <c r="C167" s="190" t="s">
        <v>367</v>
      </c>
      <c r="D167" s="188"/>
      <c r="E167" s="164">
        <f>IF(miasto2004!E401&gt;0,miasto2004!E401,"")</f>
      </c>
      <c r="F167" s="164">
        <f>IF(miasto2004!F401&gt;0,miasto2004!F401,"")</f>
        <v>28671</v>
      </c>
      <c r="G167" s="164">
        <f>IF(miasto2004!G401&gt;0,miasto2004!G401,"")</f>
        <v>26769</v>
      </c>
      <c r="H167" s="164"/>
      <c r="I167" s="164">
        <f>IF(miasto2004!I401&gt;0,miasto2004!I401,"")</f>
        <v>26769</v>
      </c>
      <c r="J167" s="164"/>
      <c r="K167" s="26"/>
    </row>
    <row r="168" spans="1:11" s="104" customFormat="1" ht="66.75" customHeight="1">
      <c r="A168" s="27"/>
      <c r="B168" s="125"/>
      <c r="C168" s="191" t="s">
        <v>368</v>
      </c>
      <c r="D168" s="188">
        <v>2590</v>
      </c>
      <c r="E168" s="164">
        <f>IF(miasto2004!E402&gt;0,miasto2004!E402,"")</f>
      </c>
      <c r="F168" s="164">
        <f>IF(miasto2004!F402&gt;0,miasto2004!F402,"")</f>
        <v>93558</v>
      </c>
      <c r="G168" s="164">
        <f>IF(miasto2004!G402&gt;0,miasto2004!G402,"")</f>
        <v>87351</v>
      </c>
      <c r="H168" s="164"/>
      <c r="I168" s="164">
        <f>IF(miasto2004!I402&gt;0,miasto2004!I402,"")</f>
        <v>87351</v>
      </c>
      <c r="J168" s="164"/>
      <c r="K168" s="26"/>
    </row>
    <row r="169" spans="1:11" s="104" customFormat="1" ht="24.75" customHeight="1">
      <c r="A169" s="27"/>
      <c r="B169" s="125"/>
      <c r="C169" s="89" t="s">
        <v>172</v>
      </c>
      <c r="D169" s="189">
        <v>2650</v>
      </c>
      <c r="E169" s="164">
        <f>IF(miasto2004!E403&gt;0,miasto2004!E403,"")</f>
      </c>
      <c r="F169" s="164">
        <f>IF(miasto2004!F403&gt;0,miasto2004!F403,"")</f>
        <v>8433555</v>
      </c>
      <c r="G169" s="164">
        <f>IF(miasto2004!G403&gt;0,miasto2004!G403,"")</f>
        <v>7873895</v>
      </c>
      <c r="H169" s="164"/>
      <c r="I169" s="164">
        <f>IF(miasto2004!I403&gt;0,miasto2004!I403,"")</f>
        <v>7873895</v>
      </c>
      <c r="J169" s="164"/>
      <c r="K169" s="26"/>
    </row>
    <row r="170" spans="1:11" s="104" customFormat="1" ht="51.75" customHeight="1">
      <c r="A170" s="27"/>
      <c r="B170" s="125"/>
      <c r="C170" s="43" t="s">
        <v>167</v>
      </c>
      <c r="D170" s="189">
        <v>6210</v>
      </c>
      <c r="E170" s="164"/>
      <c r="F170" s="164">
        <f>IF(miasto2004!F404&gt;0,miasto2004!F404,"")</f>
        <v>393500</v>
      </c>
      <c r="G170" s="164">
        <f>IF(miasto2004!G404&gt;0,miasto2004!G404,"")</f>
        <v>38700</v>
      </c>
      <c r="H170" s="164"/>
      <c r="I170" s="164">
        <f>IF(miasto2004!I404&gt;0,miasto2004!I404,"")</f>
        <v>38700</v>
      </c>
      <c r="J170" s="164"/>
      <c r="K170" s="26"/>
    </row>
    <row r="171" spans="1:11" s="104" customFormat="1" ht="22.5" customHeight="1">
      <c r="A171" s="27"/>
      <c r="B171" s="40" t="s">
        <v>369</v>
      </c>
      <c r="C171" s="88" t="s">
        <v>370</v>
      </c>
      <c r="D171" s="103"/>
      <c r="E171" s="31">
        <f aca="true" t="shared" si="27" ref="E171:J171">IF(SUM(E172:E174)&gt;0,SUM(E172:E174),"")</f>
        <v>737254</v>
      </c>
      <c r="F171" s="31">
        <f t="shared" si="27"/>
        <v>1076166</v>
      </c>
      <c r="G171" s="31">
        <f t="shared" si="27"/>
        <v>1004775</v>
      </c>
      <c r="H171" s="31">
        <f t="shared" si="27"/>
      </c>
      <c r="I171" s="31">
        <f t="shared" si="27"/>
        <v>1004775</v>
      </c>
      <c r="J171" s="31">
        <f t="shared" si="27"/>
      </c>
      <c r="K171" s="26">
        <f t="shared" si="24"/>
        <v>1.3628613747772138</v>
      </c>
    </row>
    <row r="172" spans="1:11" s="104" customFormat="1" ht="24">
      <c r="A172" s="27"/>
      <c r="B172" s="32"/>
      <c r="C172" s="33" t="s">
        <v>154</v>
      </c>
      <c r="D172" s="192">
        <v>2540</v>
      </c>
      <c r="E172" s="164">
        <f>IF(miasto2004!E406&gt;0,miasto2004!E406,"")</f>
        <v>82419</v>
      </c>
      <c r="F172" s="164">
        <f>IF(miasto2004!F406&gt;0,miasto2004!F406,"")</f>
        <v>130000</v>
      </c>
      <c r="G172" s="164">
        <f>IF(miasto2004!G406&gt;0,miasto2004!G406,"")</f>
        <v>121375</v>
      </c>
      <c r="H172" s="164"/>
      <c r="I172" s="164">
        <f>IF(miasto2004!I406&gt;0,miasto2004!I406,"")</f>
        <v>121375</v>
      </c>
      <c r="J172" s="164"/>
      <c r="K172" s="26">
        <f t="shared" si="24"/>
        <v>1.4726580036156711</v>
      </c>
    </row>
    <row r="173" spans="1:11" s="104" customFormat="1" ht="24">
      <c r="A173" s="27"/>
      <c r="B173" s="32"/>
      <c r="C173" s="43" t="s">
        <v>155</v>
      </c>
      <c r="D173" s="192">
        <v>2590</v>
      </c>
      <c r="E173" s="164">
        <f>IF(miasto2004!E407&gt;0,miasto2004!E407,"")</f>
        <v>654835</v>
      </c>
      <c r="F173" s="164">
        <f>IF(miasto2004!F407&gt;0,miasto2004!F407,"")</f>
      </c>
      <c r="G173" s="164">
        <f>IF(miasto2004!G407&gt;0,miasto2004!G407,"")</f>
      </c>
      <c r="H173" s="164"/>
      <c r="I173" s="164">
        <f>IF(miasto2004!I407&gt;0,miasto2004!I407,"")</f>
      </c>
      <c r="J173" s="164"/>
      <c r="K173" s="26"/>
    </row>
    <row r="174" spans="1:11" s="104" customFormat="1" ht="12.75">
      <c r="A174" s="27"/>
      <c r="B174" s="59"/>
      <c r="C174" s="89" t="s">
        <v>172</v>
      </c>
      <c r="D174" s="192">
        <v>2650</v>
      </c>
      <c r="E174" s="164">
        <f>IF(miasto2004!E408&gt;0,miasto2004!E408,"")</f>
      </c>
      <c r="F174" s="164">
        <f>IF(miasto2004!F408&gt;0,miasto2004!F408,"")</f>
        <v>946166</v>
      </c>
      <c r="G174" s="164">
        <f>IF(miasto2004!G408&gt;0,miasto2004!G408,"")</f>
        <v>883400</v>
      </c>
      <c r="H174" s="164"/>
      <c r="I174" s="164">
        <f>IF(miasto2004!I408&gt;0,miasto2004!I408,"")</f>
        <v>883400</v>
      </c>
      <c r="J174" s="164"/>
      <c r="K174" s="26">
        <f t="shared" si="24"/>
      </c>
    </row>
    <row r="175" spans="1:11" s="106" customFormat="1" ht="19.5" customHeight="1">
      <c r="A175" s="39"/>
      <c r="B175" s="40">
        <v>80130</v>
      </c>
      <c r="C175" s="41" t="s">
        <v>371</v>
      </c>
      <c r="D175" s="42"/>
      <c r="E175" s="31">
        <f aca="true" t="shared" si="28" ref="E175:J175">IF(SUM(E176,E179,E199:E201)&gt;0,SUM(E176,E179,E199:E201),"")</f>
        <v>10694406</v>
      </c>
      <c r="F175" s="31">
        <f t="shared" si="28"/>
        <v>12657772</v>
      </c>
      <c r="G175" s="31">
        <f t="shared" si="28"/>
        <v>11821279</v>
      </c>
      <c r="H175" s="31">
        <f t="shared" si="28"/>
      </c>
      <c r="I175" s="31">
        <f t="shared" si="28"/>
        <v>11821279</v>
      </c>
      <c r="J175" s="31">
        <f t="shared" si="28"/>
      </c>
      <c r="K175" s="26">
        <f t="shared" si="24"/>
        <v>1.1053703216429225</v>
      </c>
    </row>
    <row r="176" spans="1:11" s="104" customFormat="1" ht="24">
      <c r="A176" s="27"/>
      <c r="B176" s="32"/>
      <c r="C176" s="33" t="s">
        <v>154</v>
      </c>
      <c r="D176" s="48">
        <v>2540</v>
      </c>
      <c r="E176" s="55">
        <f aca="true" t="shared" si="29" ref="E176:J176">IF(SUM(E177:E178)&gt;0,SUM(E177:E178),"")</f>
        <v>1182927</v>
      </c>
      <c r="F176" s="55">
        <f t="shared" si="29"/>
        <v>991880</v>
      </c>
      <c r="G176" s="55">
        <f t="shared" si="29"/>
        <v>926069</v>
      </c>
      <c r="H176" s="55">
        <f t="shared" si="29"/>
      </c>
      <c r="I176" s="55">
        <f t="shared" si="29"/>
        <v>926069</v>
      </c>
      <c r="J176" s="55">
        <f t="shared" si="29"/>
      </c>
      <c r="K176" s="26">
        <f t="shared" si="24"/>
        <v>0.7828623406178065</v>
      </c>
    </row>
    <row r="177" spans="1:11" s="104" customFormat="1" ht="12.75">
      <c r="A177" s="27"/>
      <c r="B177" s="32"/>
      <c r="C177" s="136" t="s">
        <v>372</v>
      </c>
      <c r="D177" s="57"/>
      <c r="E177" s="164">
        <f>IF(miasto2004!E411&gt;0,miasto2004!E411,"")</f>
        <v>166218</v>
      </c>
      <c r="F177" s="164">
        <f>IF(miasto2004!F411&gt;0,miasto2004!F411,"")</f>
      </c>
      <c r="G177" s="164">
        <f>IF(miasto2004!G411&gt;0,miasto2004!G411,"")</f>
      </c>
      <c r="H177" s="164">
        <f>IF(miasto2004!H411&gt;0,miasto2004!H411,"")</f>
      </c>
      <c r="I177" s="164">
        <f>IF(miasto2004!I411&gt;0,miasto2004!I411,"")</f>
      </c>
      <c r="J177" s="164">
        <f>IF(miasto2004!J411&gt;0,miasto2004!J411,"")</f>
      </c>
      <c r="K177" s="26">
        <f t="shared" si="24"/>
      </c>
    </row>
    <row r="178" spans="1:11" s="104" customFormat="1" ht="51">
      <c r="A178" s="27"/>
      <c r="B178" s="32"/>
      <c r="C178" s="191" t="s">
        <v>373</v>
      </c>
      <c r="D178" s="57">
        <v>2590</v>
      </c>
      <c r="E178" s="164">
        <f>IF(miasto2004!E412&gt;0,miasto2004!E412,"")</f>
        <v>1016709</v>
      </c>
      <c r="F178" s="164">
        <f>IF(miasto2004!F412&gt;0,miasto2004!F412,"")</f>
        <v>991880</v>
      </c>
      <c r="G178" s="164">
        <f>IF(miasto2004!G412&gt;0,miasto2004!G412,"")</f>
        <v>926069</v>
      </c>
      <c r="H178" s="164">
        <f>IF(miasto2004!H412&gt;0,miasto2004!H412,"")</f>
      </c>
      <c r="I178" s="164">
        <f>IF(miasto2004!I412&gt;0,miasto2004!I412,"")</f>
        <v>926069</v>
      </c>
      <c r="J178" s="164">
        <f>IF(miasto2004!J412&gt;0,miasto2004!J412,"")</f>
      </c>
      <c r="K178" s="26">
        <f t="shared" si="24"/>
        <v>0.9108496138029663</v>
      </c>
    </row>
    <row r="179" spans="1:11" s="104" customFormat="1" ht="24">
      <c r="A179" s="27"/>
      <c r="B179" s="32"/>
      <c r="C179" s="33" t="s">
        <v>154</v>
      </c>
      <c r="D179" s="193">
        <v>2540</v>
      </c>
      <c r="E179" s="194">
        <f>IF(miasto2004!E413&gt;0,miasto2004!E413,"")</f>
        <v>1452112</v>
      </c>
      <c r="F179" s="194">
        <f>IF(miasto2004!F413&gt;0,miasto2004!F413,"")</f>
        <v>2075990</v>
      </c>
      <c r="G179" s="194">
        <f>IF(miasto2004!G413&gt;0,miasto2004!G413,"")</f>
        <v>1938247</v>
      </c>
      <c r="H179" s="194">
        <f>IF(miasto2004!H413&gt;0,miasto2004!H413,"")</f>
      </c>
      <c r="I179" s="194">
        <f>IF(miasto2004!I413&gt;0,miasto2004!I413,"")</f>
        <v>1938247</v>
      </c>
      <c r="J179" s="194">
        <f>IF(miasto2004!J413&gt;0,miasto2004!J413,"")</f>
      </c>
      <c r="K179" s="26">
        <f t="shared" si="24"/>
        <v>1.334777895919874</v>
      </c>
    </row>
    <row r="180" spans="1:11" s="104" customFormat="1" ht="12.75">
      <c r="A180" s="27"/>
      <c r="B180" s="32"/>
      <c r="C180" s="187" t="s">
        <v>374</v>
      </c>
      <c r="D180" s="57"/>
      <c r="E180" s="164">
        <f>IF(miasto2004!E414&gt;0,miasto2004!E414,"")</f>
        <v>143302</v>
      </c>
      <c r="F180" s="164">
        <f>IF(miasto2004!F414&gt;0,miasto2004!F414,"")</f>
        <v>228060</v>
      </c>
      <c r="G180" s="164">
        <f>IF(miasto2004!G414&gt;0,miasto2004!G414,"")</f>
        <v>212928</v>
      </c>
      <c r="H180" s="164">
        <f>IF(miasto2004!H414&gt;0,miasto2004!H414,"")</f>
      </c>
      <c r="I180" s="164">
        <f>IF(miasto2004!I414&gt;0,miasto2004!I414,"")</f>
        <v>212928</v>
      </c>
      <c r="J180" s="164">
        <f>IF(miasto2004!J414&gt;0,miasto2004!J414,"")</f>
      </c>
      <c r="K180" s="26">
        <f t="shared" si="24"/>
        <v>1.4858690039217874</v>
      </c>
    </row>
    <row r="181" spans="1:11" s="104" customFormat="1" ht="12.75">
      <c r="A181" s="27"/>
      <c r="B181" s="32"/>
      <c r="C181" s="187" t="s">
        <v>375</v>
      </c>
      <c r="D181" s="57"/>
      <c r="E181" s="164">
        <f>IF(miasto2004!E415&gt;0,miasto2004!E415,"")</f>
        <v>90846</v>
      </c>
      <c r="F181" s="164">
        <f>IF(miasto2004!F415&gt;0,miasto2004!F415,"")</f>
        <v>141180</v>
      </c>
      <c r="G181" s="164">
        <f>IF(miasto2004!G415&gt;0,miasto2004!G415,"")</f>
        <v>131813</v>
      </c>
      <c r="H181" s="164">
        <f>IF(miasto2004!H414&gt;0,miasto2004!H414,"")</f>
      </c>
      <c r="I181" s="164">
        <f>IF(miasto2004!I415&gt;0,miasto2004!I415,"")</f>
        <v>131813</v>
      </c>
      <c r="J181" s="164">
        <f>IF(miasto2004!J414&gt;0,miasto2004!J414,"")</f>
      </c>
      <c r="K181" s="26">
        <f t="shared" si="24"/>
        <v>1.4509499592717345</v>
      </c>
    </row>
    <row r="182" spans="1:11" s="104" customFormat="1" ht="12.75">
      <c r="A182" s="27"/>
      <c r="B182" s="32"/>
      <c r="C182" s="187" t="s">
        <v>376</v>
      </c>
      <c r="D182" s="57"/>
      <c r="E182" s="164">
        <f>IF(miasto2004!E416&gt;0,miasto2004!E416,"")</f>
        <v>41553</v>
      </c>
      <c r="F182" s="164">
        <f>IF(miasto2004!F416&gt;0,miasto2004!F416,"")</f>
        <v>27150</v>
      </c>
      <c r="G182" s="164">
        <f>IF(miasto2004!G416&gt;0,miasto2004!G416,"")</f>
        <v>25349</v>
      </c>
      <c r="H182" s="164">
        <f>IF(miasto2004!H415&gt;0,miasto2004!H415,"")</f>
      </c>
      <c r="I182" s="164">
        <f>IF(miasto2004!I416&gt;0,miasto2004!I416,"")</f>
        <v>25349</v>
      </c>
      <c r="J182" s="164">
        <f>IF(miasto2004!J415&gt;0,miasto2004!J415,"")</f>
      </c>
      <c r="K182" s="26">
        <f t="shared" si="24"/>
        <v>0.6100401896373306</v>
      </c>
    </row>
    <row r="183" spans="1:11" s="104" customFormat="1" ht="12.75">
      <c r="A183" s="27"/>
      <c r="B183" s="32"/>
      <c r="C183" s="187" t="s">
        <v>377</v>
      </c>
      <c r="D183" s="57"/>
      <c r="E183" s="164">
        <f>IF(miasto2004!E417&gt;0,miasto2004!E417,"")</f>
        <v>185818</v>
      </c>
      <c r="F183" s="164">
        <f>IF(miasto2004!F417&gt;0,miasto2004!F417,"")</f>
        <v>112220</v>
      </c>
      <c r="G183" s="164">
        <f>IF(miasto2004!G417&gt;0,miasto2004!G417,"")</f>
        <v>104774</v>
      </c>
      <c r="H183" s="164">
        <f>IF(miasto2004!H416&gt;0,miasto2004!H416,"")</f>
      </c>
      <c r="I183" s="164">
        <f>IF(miasto2004!I417&gt;0,miasto2004!I417,"")</f>
        <v>104774</v>
      </c>
      <c r="J183" s="164">
        <f>IF(miasto2004!J416&gt;0,miasto2004!J416,"")</f>
      </c>
      <c r="K183" s="26">
        <f t="shared" si="24"/>
        <v>0.5638528022043074</v>
      </c>
    </row>
    <row r="184" spans="1:11" s="104" customFormat="1" ht="12.75">
      <c r="A184" s="27"/>
      <c r="B184" s="32"/>
      <c r="C184" s="187" t="s">
        <v>378</v>
      </c>
      <c r="D184" s="57"/>
      <c r="E184" s="164">
        <f>IF(miasto2004!E418&gt;0,miasto2004!E418,"")</f>
        <v>94204</v>
      </c>
      <c r="F184" s="164">
        <f>IF(miasto2004!F418&gt;0,miasto2004!F418,"")</f>
        <v>110410</v>
      </c>
      <c r="G184" s="164">
        <f>IF(miasto2004!G418&gt;0,miasto2004!G418,"")</f>
        <v>103084</v>
      </c>
      <c r="H184" s="164">
        <f>IF(miasto2004!H417&gt;0,miasto2004!H417,"")</f>
      </c>
      <c r="I184" s="164">
        <f>IF(miasto2004!I418&gt;0,miasto2004!I418,"")</f>
        <v>103084</v>
      </c>
      <c r="J184" s="164">
        <f>IF(miasto2004!J417&gt;0,miasto2004!J417,"")</f>
      </c>
      <c r="K184" s="26">
        <f t="shared" si="24"/>
        <v>1.0942635132266145</v>
      </c>
    </row>
    <row r="185" spans="1:11" s="104" customFormat="1" ht="12.75">
      <c r="A185" s="27"/>
      <c r="B185" s="32"/>
      <c r="C185" s="139" t="s">
        <v>379</v>
      </c>
      <c r="D185" s="57"/>
      <c r="E185" s="164">
        <f>IF(miasto2004!E419&gt;0,miasto2004!E419,"")</f>
        <v>160187</v>
      </c>
      <c r="F185" s="164">
        <f>IF(miasto2004!F419&gt;0,miasto2004!F419,"")</f>
        <v>161090</v>
      </c>
      <c r="G185" s="164">
        <f>IF(miasto2004!G419&gt;0,miasto2004!G419,"")</f>
        <v>150402</v>
      </c>
      <c r="H185" s="164">
        <f>IF(miasto2004!H418&gt;0,miasto2004!H418,"")</f>
      </c>
      <c r="I185" s="164">
        <f>IF(miasto2004!I419&gt;0,miasto2004!I419,"")</f>
        <v>150402</v>
      </c>
      <c r="J185" s="164">
        <f>IF(miasto2004!J418&gt;0,miasto2004!J418,"")</f>
      </c>
      <c r="K185" s="26">
        <f t="shared" si="24"/>
        <v>0.9389151429267044</v>
      </c>
    </row>
    <row r="186" spans="1:11" s="104" customFormat="1" ht="12.75">
      <c r="A186" s="27"/>
      <c r="B186" s="32"/>
      <c r="C186" s="187" t="s">
        <v>380</v>
      </c>
      <c r="D186" s="57"/>
      <c r="E186" s="164">
        <f>IF(miasto2004!E420&gt;0,miasto2004!E420,"")</f>
        <v>40336</v>
      </c>
      <c r="F186" s="164">
        <f>IF(miasto2004!F420&gt;0,miasto2004!F420,"")</f>
        <v>114030</v>
      </c>
      <c r="G186" s="164">
        <f>IF(miasto2004!G420&gt;0,miasto2004!G420,"")</f>
        <v>106464</v>
      </c>
      <c r="H186" s="164">
        <f>IF(miasto2004!H420&gt;0,miasto2004!H420,"")</f>
      </c>
      <c r="I186" s="164">
        <f>IF(miasto2004!I420&gt;0,miasto2004!I420,"")</f>
        <v>106464</v>
      </c>
      <c r="J186" s="164">
        <f>IF(miasto2004!J420&gt;0,miasto2004!J420,"")</f>
      </c>
      <c r="K186" s="26">
        <f t="shared" si="24"/>
        <v>2.639428798095994</v>
      </c>
    </row>
    <row r="187" spans="1:11" s="104" customFormat="1" ht="12.75">
      <c r="A187" s="27"/>
      <c r="B187" s="32"/>
      <c r="C187" s="139" t="s">
        <v>381</v>
      </c>
      <c r="D187" s="57"/>
      <c r="E187" s="164">
        <f>IF(miasto2004!E421&gt;0,miasto2004!E421,"")</f>
        <v>369064</v>
      </c>
      <c r="F187" s="164">
        <f>IF(miasto2004!F421&gt;0,miasto2004!F421,"")</f>
        <v>367430</v>
      </c>
      <c r="G187" s="164">
        <f>IF(miasto2004!G421&gt;0,miasto2004!G421,"")</f>
        <v>343051</v>
      </c>
      <c r="H187" s="164">
        <f>IF(miasto2004!H420&gt;0,miasto2004!H420,"")</f>
      </c>
      <c r="I187" s="164">
        <f>IF(miasto2004!I421&gt;0,miasto2004!I421,"")</f>
        <v>343051</v>
      </c>
      <c r="J187" s="164">
        <f>IF(miasto2004!J420&gt;0,miasto2004!J420,"")</f>
      </c>
      <c r="K187" s="26">
        <f t="shared" si="24"/>
        <v>0.9295162898575857</v>
      </c>
    </row>
    <row r="188" spans="1:11" s="104" customFormat="1" ht="12.75">
      <c r="A188" s="27"/>
      <c r="B188" s="32"/>
      <c r="C188" s="187" t="s">
        <v>382</v>
      </c>
      <c r="D188" s="57"/>
      <c r="E188" s="164">
        <f>IF(miasto2004!E422&gt;0,miasto2004!E422,"")</f>
        <v>11135</v>
      </c>
      <c r="F188" s="164">
        <f>IF(miasto2004!F422&gt;0,miasto2004!F422,"")</f>
      </c>
      <c r="G188" s="164">
        <f>IF(miasto2004!G422&gt;0,miasto2004!G422,"")</f>
      </c>
      <c r="H188" s="164">
        <f>IF(miasto2004!H421&gt;0,miasto2004!H421,"")</f>
      </c>
      <c r="I188" s="164">
        <f>IF(miasto2004!I422&gt;0,miasto2004!I422,"")</f>
      </c>
      <c r="J188" s="164">
        <f>IF(miasto2004!J421&gt;0,miasto2004!J421,"")</f>
      </c>
      <c r="K188" s="26">
        <f t="shared" si="24"/>
      </c>
    </row>
    <row r="189" spans="1:11" s="104" customFormat="1" ht="12.75">
      <c r="A189" s="27"/>
      <c r="B189" s="32"/>
      <c r="C189" s="187" t="s">
        <v>383</v>
      </c>
      <c r="D189" s="57"/>
      <c r="E189" s="164">
        <f>IF(miasto2004!E423&gt;0,miasto2004!E423,"")</f>
        <v>30597</v>
      </c>
      <c r="F189" s="164">
        <f>IF(miasto2004!F423&gt;0,miasto2004!F423,"")</f>
        <v>81450</v>
      </c>
      <c r="G189" s="164">
        <f>IF(miasto2004!G423&gt;0,miasto2004!G423,"")</f>
        <v>76046</v>
      </c>
      <c r="H189" s="164">
        <f>IF(miasto2004!H422&gt;0,miasto2004!H422,"")</f>
      </c>
      <c r="I189" s="164">
        <f>IF(miasto2004!I423&gt;0,miasto2004!I423,"")</f>
        <v>76046</v>
      </c>
      <c r="J189" s="164">
        <f>IF(miasto2004!J422&gt;0,miasto2004!J422,"")</f>
      </c>
      <c r="K189" s="26">
        <f t="shared" si="24"/>
        <v>2.485407066052227</v>
      </c>
    </row>
    <row r="190" spans="1:11" s="104" customFormat="1" ht="12.75">
      <c r="A190" s="27"/>
      <c r="B190" s="32"/>
      <c r="C190" s="187" t="s">
        <v>384</v>
      </c>
      <c r="D190" s="57"/>
      <c r="E190" s="164">
        <f>IF(miasto2004!E424&gt;0,miasto2004!E424,"")</f>
        <v>156218</v>
      </c>
      <c r="F190" s="164">
        <f>IF(miasto2004!F424&gt;0,miasto2004!F424,"")</f>
      </c>
      <c r="G190" s="164">
        <f>IF(miasto2004!G424&gt;0,miasto2004!G424,"")</f>
      </c>
      <c r="H190" s="164">
        <f>IF(miasto2004!H423&gt;0,miasto2004!H423,"")</f>
      </c>
      <c r="I190" s="164">
        <f>IF(miasto2004!I424&gt;0,miasto2004!I424,"")</f>
      </c>
      <c r="J190" s="164">
        <f>IF(miasto2004!J423&gt;0,miasto2004!J423,"")</f>
      </c>
      <c r="K190" s="26">
        <f t="shared" si="24"/>
      </c>
    </row>
    <row r="191" spans="1:11" s="104" customFormat="1" ht="12.75">
      <c r="A191" s="27"/>
      <c r="B191" s="32"/>
      <c r="C191" s="187" t="s">
        <v>385</v>
      </c>
      <c r="D191" s="57"/>
      <c r="E191" s="164">
        <f>IF(miasto2004!E425&gt;0,miasto2004!E425,"")</f>
      </c>
      <c r="F191" s="164">
        <f>IF(miasto2004!F425&gt;0,miasto2004!F425,"")</f>
        <v>56110</v>
      </c>
      <c r="G191" s="164">
        <f>IF(miasto2004!G425&gt;0,miasto2004!G425,"")</f>
        <v>52387</v>
      </c>
      <c r="H191" s="164">
        <f>IF(miasto2004!H424&gt;0,miasto2004!H424,"")</f>
      </c>
      <c r="I191" s="164">
        <f>IF(miasto2004!I425&gt;0,miasto2004!I425,"")</f>
        <v>52387</v>
      </c>
      <c r="J191" s="164">
        <f>IF(miasto2004!J424&gt;0,miasto2004!J424,"")</f>
      </c>
      <c r="K191" s="26">
        <f t="shared" si="24"/>
      </c>
    </row>
    <row r="192" spans="1:11" s="104" customFormat="1" ht="12.75">
      <c r="A192" s="27"/>
      <c r="B192" s="32"/>
      <c r="C192" s="187" t="s">
        <v>386</v>
      </c>
      <c r="D192" s="57"/>
      <c r="E192" s="164">
        <f>IF(miasto2004!E426&gt;0,miasto2004!E426,"")</f>
        <v>24090</v>
      </c>
      <c r="F192" s="164">
        <f>IF(miasto2004!F426&gt;0,miasto2004!F426,"")</f>
        <v>27150</v>
      </c>
      <c r="G192" s="164">
        <f>IF(miasto2004!G426&gt;0,miasto2004!G426,"")</f>
        <v>25349</v>
      </c>
      <c r="H192" s="164">
        <f>IF(miasto2004!H425&gt;0,miasto2004!H425,"")</f>
      </c>
      <c r="I192" s="164">
        <f>IF(miasto2004!I426&gt;0,miasto2004!I426,"")</f>
        <v>25349</v>
      </c>
      <c r="J192" s="164">
        <f>IF(miasto2004!J425&gt;0,miasto2004!J425,"")</f>
      </c>
      <c r="K192" s="26">
        <f t="shared" si="24"/>
        <v>1.0522623495226235</v>
      </c>
    </row>
    <row r="193" spans="1:11" s="104" customFormat="1" ht="12.75">
      <c r="A193" s="27"/>
      <c r="B193" s="32"/>
      <c r="C193" s="187" t="s">
        <v>387</v>
      </c>
      <c r="D193" s="57"/>
      <c r="E193" s="164">
        <f>IF(miasto2004!E427&gt;0,miasto2004!E427,"")</f>
      </c>
      <c r="F193" s="164">
        <f>IF(miasto2004!F427&gt;0,miasto2004!F427,"")</f>
        <v>83260</v>
      </c>
      <c r="G193" s="164">
        <f>IF(miasto2004!G427&gt;0,miasto2004!G427,"")</f>
        <v>77735</v>
      </c>
      <c r="H193" s="164"/>
      <c r="I193" s="164">
        <f>IF(miasto2004!I427&gt;0,miasto2004!I427,"")</f>
        <v>77735</v>
      </c>
      <c r="J193" s="164"/>
      <c r="K193" s="26">
        <f t="shared" si="24"/>
      </c>
    </row>
    <row r="194" spans="1:11" s="104" customFormat="1" ht="12.75">
      <c r="A194" s="27"/>
      <c r="B194" s="32"/>
      <c r="C194" s="187" t="s">
        <v>388</v>
      </c>
      <c r="D194" s="57"/>
      <c r="E194" s="164">
        <f>IF(miasto2004!E428&gt;0,miasto2004!E428,"")</f>
      </c>
      <c r="F194" s="164">
        <f>IF(miasto2004!F428&gt;0,miasto2004!F428,"")</f>
        <v>94120</v>
      </c>
      <c r="G194" s="164">
        <f>IF(miasto2004!G428&gt;0,miasto2004!G428,"")</f>
        <v>87875</v>
      </c>
      <c r="H194" s="164"/>
      <c r="I194" s="164">
        <f>IF(miasto2004!I428&gt;0,miasto2004!I428,"")</f>
        <v>87875</v>
      </c>
      <c r="J194" s="164"/>
      <c r="K194" s="26">
        <f t="shared" si="24"/>
      </c>
    </row>
    <row r="195" spans="1:11" s="104" customFormat="1" ht="12.75">
      <c r="A195" s="27"/>
      <c r="B195" s="32"/>
      <c r="C195" s="187" t="s">
        <v>389</v>
      </c>
      <c r="D195" s="57"/>
      <c r="E195" s="164">
        <f>IF(miasto2004!E429&gt;0,miasto2004!E429,"")</f>
        <v>104762</v>
      </c>
      <c r="F195" s="164">
        <f>IF(miasto2004!F429&gt;0,miasto2004!F429,"")</f>
        <v>132130</v>
      </c>
      <c r="G195" s="164">
        <f>IF(miasto2004!G429&gt;0,miasto2004!G429,"")</f>
        <v>123363</v>
      </c>
      <c r="H195" s="164"/>
      <c r="I195" s="164">
        <f>IF(miasto2004!I429&gt;0,miasto2004!I429,"")</f>
        <v>123363</v>
      </c>
      <c r="J195" s="164"/>
      <c r="K195" s="26">
        <f t="shared" si="24"/>
        <v>1.1775548385865104</v>
      </c>
    </row>
    <row r="196" spans="1:11" s="104" customFormat="1" ht="12.75">
      <c r="A196" s="27"/>
      <c r="B196" s="32"/>
      <c r="C196" s="136" t="s">
        <v>372</v>
      </c>
      <c r="D196" s="57"/>
      <c r="E196" s="164">
        <f>IF(miasto2004!E430&gt;0,miasto2004!E430,"")</f>
      </c>
      <c r="F196" s="164">
        <f>IF(miasto2004!F430&gt;0,miasto2004!F430,"")</f>
        <v>275400</v>
      </c>
      <c r="G196" s="164">
        <f>IF(miasto2004!G430&gt;0,miasto2004!G430,"")</f>
        <v>257127</v>
      </c>
      <c r="H196" s="164">
        <f>IF(miasto2004!H430&gt;0,miasto2004!H430,"")</f>
      </c>
      <c r="I196" s="164">
        <f>IF(miasto2004!I430&gt;0,miasto2004!I430,"")</f>
        <v>257127</v>
      </c>
      <c r="J196" s="164">
        <f>IF(miasto2004!J430&gt;0,miasto2004!J430,"")</f>
      </c>
      <c r="K196" s="26">
        <f t="shared" si="24"/>
      </c>
    </row>
    <row r="197" spans="1:11" s="104" customFormat="1" ht="12.75">
      <c r="A197" s="27"/>
      <c r="B197" s="32"/>
      <c r="C197" s="141" t="s">
        <v>390</v>
      </c>
      <c r="D197" s="57"/>
      <c r="E197" s="164">
        <f>IF(miasto2004!E431&gt;0,miasto2004!E431,"")</f>
      </c>
      <c r="F197" s="164">
        <f>IF(miasto2004!F431&gt;0,miasto2004!F431,"")</f>
        <v>64800</v>
      </c>
      <c r="G197" s="164">
        <f>IF(miasto2004!G431&gt;0,miasto2004!G431,"")</f>
        <v>60500</v>
      </c>
      <c r="H197" s="164">
        <f>IF(miasto2004!H433&gt;0,miasto2004!H433,"")</f>
      </c>
      <c r="I197" s="164">
        <f>IF(miasto2004!I431&gt;0,miasto2004!I431,"")</f>
        <v>60500</v>
      </c>
      <c r="J197" s="164">
        <f>IF(miasto2004!J433&gt;0,miasto2004!J433,"")</f>
      </c>
      <c r="K197" s="26">
        <f t="shared" si="24"/>
      </c>
    </row>
    <row r="198" spans="1:11" s="104" customFormat="1" ht="12.75">
      <c r="A198" s="27"/>
      <c r="B198" s="32"/>
      <c r="C198" s="89"/>
      <c r="D198" s="44"/>
      <c r="E198" s="164">
        <f>IF(miasto2004!E432&gt;0,miasto2004!E432,"")</f>
      </c>
      <c r="F198" s="164">
        <f>IF(miasto2004!F432&gt;0,miasto2004!F432,"")</f>
      </c>
      <c r="G198" s="164">
        <f>IF(miasto2004!G432&gt;0,miasto2004!G432,"")</f>
      </c>
      <c r="H198" s="164">
        <f>IF(miasto2004!H434&gt;0,miasto2004!H434,"")</f>
      </c>
      <c r="I198" s="164">
        <f>IF(miasto2004!I437&gt;0,miasto2004!I437,"")</f>
      </c>
      <c r="J198" s="164">
        <f>IF(miasto2004!J434&gt;0,miasto2004!J434,"")</f>
      </c>
      <c r="K198" s="26">
        <f t="shared" si="24"/>
      </c>
    </row>
    <row r="199" spans="1:11" s="104" customFormat="1" ht="12.75">
      <c r="A199" s="27"/>
      <c r="B199" s="32"/>
      <c r="C199" s="51" t="s">
        <v>391</v>
      </c>
      <c r="D199" s="50">
        <v>2650</v>
      </c>
      <c r="E199" s="194">
        <f>IF(miasto2004!E433&gt;0,miasto2004!E433,"")</f>
        <v>8025367</v>
      </c>
      <c r="F199" s="194">
        <f>IF(miasto2004!F433&gt;0,miasto2004!F433,"")</f>
        <v>9539402</v>
      </c>
      <c r="G199" s="194">
        <f>IF(miasto2004!G433&gt;0,miasto2004!G433,"")</f>
        <v>8906463</v>
      </c>
      <c r="H199" s="194">
        <f>IF(miasto2004!H433&gt;0,miasto2004!H433,"")</f>
      </c>
      <c r="I199" s="194">
        <f>IF(miasto2004!I433&gt;0,miasto2004!I433,"")</f>
        <v>8906463</v>
      </c>
      <c r="J199" s="194">
        <f>IF(miasto2004!J433&gt;0,miasto2004!J433,"")</f>
      </c>
      <c r="K199" s="26"/>
    </row>
    <row r="200" spans="1:11" s="104" customFormat="1" ht="12.75">
      <c r="A200" s="27"/>
      <c r="B200" s="59"/>
      <c r="C200" s="43" t="s">
        <v>34</v>
      </c>
      <c r="D200" s="44">
        <v>6050</v>
      </c>
      <c r="E200" s="194">
        <f>IF(miasto2004!E434&gt;0,miasto2004!E434,"")</f>
        <v>34000</v>
      </c>
      <c r="F200" s="194">
        <f>IF(miasto2004!F434&gt;0,miasto2004!F434,"")</f>
      </c>
      <c r="G200" s="194">
        <f>IF(miasto2004!G434&gt;0,miasto2004!G434,"")</f>
      </c>
      <c r="H200" s="194">
        <f>IF(miasto2004!H435&gt;0,miasto2004!H435,"")</f>
      </c>
      <c r="I200" s="194">
        <f>IF(miasto2004!I434&gt;0,miasto2004!I434,"")</f>
      </c>
      <c r="J200" s="194">
        <f>IF(miasto2004!J435&gt;0,miasto2004!J435,"")</f>
      </c>
      <c r="K200" s="26">
        <f t="shared" si="24"/>
      </c>
    </row>
    <row r="201" spans="1:11" s="104" customFormat="1" ht="60">
      <c r="A201" s="27"/>
      <c r="B201" s="32"/>
      <c r="C201" s="43" t="s">
        <v>392</v>
      </c>
      <c r="D201" s="44">
        <v>6210</v>
      </c>
      <c r="E201" s="194">
        <f>IF(miasto2004!E435&gt;0,miasto2004!E435,"")</f>
      </c>
      <c r="F201" s="194">
        <f>IF(miasto2004!F435&gt;0,miasto2004!F435,"")</f>
        <v>50500</v>
      </c>
      <c r="G201" s="194">
        <f>IF(miasto2004!G435&gt;0,miasto2004!G435,"")</f>
        <v>50500</v>
      </c>
      <c r="H201" s="194">
        <f>IF(miasto2004!H435&gt;0,miasto2004!H435,"")</f>
      </c>
      <c r="I201" s="194">
        <f>IF(miasto2004!I435&gt;0,miasto2004!I435,"")</f>
        <v>50500</v>
      </c>
      <c r="J201" s="194">
        <f>IF(miasto2004!J435&gt;0,miasto2004!J435,"")</f>
      </c>
      <c r="K201" s="26"/>
    </row>
    <row r="202" spans="1:11" s="104" customFormat="1" ht="18" customHeight="1">
      <c r="A202" s="27"/>
      <c r="B202" s="100"/>
      <c r="C202" s="29"/>
      <c r="D202" s="30"/>
      <c r="E202" s="31">
        <f aca="true" t="shared" si="30" ref="E202:J202">IF(SUM(E203:E203)&gt;0,SUM(E203:E203),"")</f>
      </c>
      <c r="F202" s="31">
        <f t="shared" si="30"/>
      </c>
      <c r="G202" s="31">
        <f t="shared" si="30"/>
      </c>
      <c r="H202" s="31">
        <f t="shared" si="30"/>
      </c>
      <c r="I202" s="31">
        <f t="shared" si="30"/>
      </c>
      <c r="J202" s="31">
        <f t="shared" si="30"/>
      </c>
      <c r="K202" s="26">
        <f t="shared" si="24"/>
      </c>
    </row>
    <row r="203" spans="1:11" s="104" customFormat="1" ht="30" customHeight="1">
      <c r="A203" s="27"/>
      <c r="B203" s="59"/>
      <c r="C203" s="43"/>
      <c r="D203" s="44"/>
      <c r="E203" s="164"/>
      <c r="F203" s="164">
        <f>IF(miasto2004!F437&gt;0,miasto2004!F437,"")</f>
      </c>
      <c r="G203" s="164">
        <f>IF(miasto2004!G437&gt;0,miasto2004!G437,"")</f>
      </c>
      <c r="H203" s="164">
        <f>IF(miasto2004!H437&gt;0,miasto2004!H437,"")</f>
      </c>
      <c r="I203" s="164">
        <f>IF(miasto2004!I437&gt;0,miasto2004!I437,"")</f>
      </c>
      <c r="J203" s="164">
        <f>IF(miasto2004!J437&gt;0,miasto2004!J437,"")</f>
      </c>
      <c r="K203" s="26">
        <f t="shared" si="24"/>
      </c>
    </row>
    <row r="204" spans="1:11" s="106" customFormat="1" ht="23.25" customHeight="1">
      <c r="A204" s="39"/>
      <c r="B204" s="40">
        <v>80134</v>
      </c>
      <c r="C204" s="41" t="s">
        <v>393</v>
      </c>
      <c r="D204" s="42"/>
      <c r="E204" s="31">
        <f aca="true" t="shared" si="31" ref="E204:J204">IF(SUM(E205:E206)&gt;0,SUM(E205:E206),"")</f>
        <v>192535</v>
      </c>
      <c r="F204" s="31">
        <f t="shared" si="31"/>
        <v>230547</v>
      </c>
      <c r="G204" s="31">
        <f t="shared" si="31"/>
        <v>215250</v>
      </c>
      <c r="H204" s="31">
        <f t="shared" si="31"/>
      </c>
      <c r="I204" s="31">
        <f t="shared" si="31"/>
        <v>215250</v>
      </c>
      <c r="J204" s="31">
        <f t="shared" si="31"/>
      </c>
      <c r="K204" s="26">
        <f t="shared" si="24"/>
        <v>1.1179785493546628</v>
      </c>
    </row>
    <row r="205" spans="1:11" s="104" customFormat="1" ht="27" customHeight="1">
      <c r="A205" s="27"/>
      <c r="B205" s="32"/>
      <c r="C205" s="43" t="s">
        <v>394</v>
      </c>
      <c r="D205" s="44">
        <v>2650</v>
      </c>
      <c r="E205" s="164">
        <f>IF(miasto2004!E439&gt;0,miasto2004!E439,"")</f>
        <v>192535</v>
      </c>
      <c r="F205" s="164">
        <f>IF(miasto2004!F439&gt;0,miasto2004!F439,"")</f>
        <v>230547</v>
      </c>
      <c r="G205" s="164">
        <f>IF(miasto2004!G439&gt;0,miasto2004!G439,"")</f>
        <v>215250</v>
      </c>
      <c r="H205" s="164">
        <f>IF(miasto2004!H439&gt;0,miasto2004!H439,"")</f>
      </c>
      <c r="I205" s="164">
        <f>IF(miasto2004!I439&gt;0,miasto2004!I439,"")</f>
        <v>215250</v>
      </c>
      <c r="J205" s="164">
        <f>IF(miasto2004!J439&gt;0,miasto2004!J439,"")</f>
      </c>
      <c r="K205" s="26">
        <f t="shared" si="24"/>
        <v>1.1179785493546628</v>
      </c>
    </row>
    <row r="206" spans="1:11" s="104" customFormat="1" ht="12.75">
      <c r="A206" s="27"/>
      <c r="B206" s="32"/>
      <c r="C206" s="43"/>
      <c r="D206" s="44"/>
      <c r="E206" s="92"/>
      <c r="F206" s="92"/>
      <c r="G206" s="92"/>
      <c r="H206" s="92"/>
      <c r="I206" s="92"/>
      <c r="J206" s="92"/>
      <c r="K206" s="26">
        <f t="shared" si="24"/>
      </c>
    </row>
    <row r="207" spans="1:11" s="106" customFormat="1" ht="30" customHeight="1">
      <c r="A207" s="39"/>
      <c r="B207" s="40">
        <v>80140</v>
      </c>
      <c r="C207" s="41" t="s">
        <v>395</v>
      </c>
      <c r="D207" s="42"/>
      <c r="E207" s="31">
        <f aca="true" t="shared" si="32" ref="E207:J207">IF(SUM(E208:E209)&gt;0,SUM(E208:E209),"")</f>
        <v>1370392</v>
      </c>
      <c r="F207" s="31">
        <f t="shared" si="32"/>
        <v>1472401</v>
      </c>
      <c r="G207" s="31">
        <f t="shared" si="32"/>
        <v>1374700</v>
      </c>
      <c r="H207" s="31">
        <f t="shared" si="32"/>
      </c>
      <c r="I207" s="31">
        <f t="shared" si="32"/>
        <v>1374700</v>
      </c>
      <c r="J207" s="31">
        <f t="shared" si="32"/>
      </c>
      <c r="K207" s="26">
        <f t="shared" si="24"/>
        <v>1.0031436260573616</v>
      </c>
    </row>
    <row r="208" spans="1:11" s="104" customFormat="1" ht="22.5" customHeight="1">
      <c r="A208" s="27"/>
      <c r="B208" s="32"/>
      <c r="C208" s="43" t="s">
        <v>396</v>
      </c>
      <c r="D208" s="44">
        <v>2650</v>
      </c>
      <c r="E208" s="164">
        <f>IF(miasto2004!E442&gt;0,miasto2004!E442,"")</f>
        <v>1370392</v>
      </c>
      <c r="F208" s="164">
        <f>IF(miasto2004!F442&gt;0,miasto2004!F442,"")</f>
        <v>1472401</v>
      </c>
      <c r="G208" s="164">
        <f>IF(miasto2004!G442&gt;0,miasto2004!G442,"")</f>
        <v>1374700</v>
      </c>
      <c r="H208" s="164">
        <f>IF(miasto2004!H442&gt;0,miasto2004!H442,"")</f>
      </c>
      <c r="I208" s="164">
        <f>IF(miasto2004!I442&gt;0,miasto2004!I442,"")</f>
        <v>1374700</v>
      </c>
      <c r="J208" s="164">
        <f>IF(miasto2004!J442&gt;0,miasto2004!J442,"")</f>
      </c>
      <c r="K208" s="26">
        <f t="shared" si="24"/>
        <v>1.0031436260573616</v>
      </c>
    </row>
    <row r="209" spans="1:11" s="104" customFormat="1" ht="17.25" customHeight="1">
      <c r="A209" s="27"/>
      <c r="B209" s="32"/>
      <c r="C209" s="43"/>
      <c r="D209" s="44"/>
      <c r="E209" s="164">
        <f>IF(miasto2004!E443&gt;0,miasto2004!E443,"")</f>
      </c>
      <c r="F209" s="164">
        <f>IF(miasto2004!F443&gt;0,miasto2004!F443,"")</f>
      </c>
      <c r="G209" s="164">
        <f>IF(miasto2004!G443&gt;0,miasto2004!G443,"")</f>
      </c>
      <c r="H209" s="164">
        <f>IF(miasto2004!H443&gt;0,miasto2004!H443,"")</f>
      </c>
      <c r="I209" s="164">
        <f>IF(miasto2004!I443&gt;0,miasto2004!I443,"")</f>
      </c>
      <c r="J209" s="164">
        <f>IF(miasto2004!J443&gt;0,miasto2004!J443,"")</f>
      </c>
      <c r="K209" s="26">
        <f t="shared" si="24"/>
      </c>
    </row>
    <row r="210" spans="1:11" s="104" customFormat="1" ht="24.75" customHeight="1">
      <c r="A210" s="27"/>
      <c r="B210" s="40" t="s">
        <v>179</v>
      </c>
      <c r="C210" s="88" t="s">
        <v>180</v>
      </c>
      <c r="D210" s="103"/>
      <c r="E210" s="31">
        <f aca="true" t="shared" si="33" ref="E210:J210">IF(SUM(E211:E214)&gt;0,SUM(E211:E214),"")</f>
        <v>127092</v>
      </c>
      <c r="F210" s="31">
        <f t="shared" si="33"/>
        <v>95475</v>
      </c>
      <c r="G210" s="31">
        <f t="shared" si="33"/>
        <v>95475</v>
      </c>
      <c r="H210" s="31">
        <f t="shared" si="33"/>
        <v>95475</v>
      </c>
      <c r="I210" s="31">
        <f t="shared" si="33"/>
      </c>
      <c r="J210" s="31">
        <f t="shared" si="33"/>
      </c>
      <c r="K210" s="26">
        <f t="shared" si="24"/>
        <v>0.7512274572750448</v>
      </c>
    </row>
    <row r="211" spans="1:11" s="104" customFormat="1" ht="21.75" customHeight="1">
      <c r="A211" s="105"/>
      <c r="B211" s="59"/>
      <c r="C211" s="43" t="s">
        <v>87</v>
      </c>
      <c r="D211" s="44">
        <v>4210</v>
      </c>
      <c r="E211" s="92">
        <v>5350</v>
      </c>
      <c r="F211" s="92"/>
      <c r="G211" s="92"/>
      <c r="H211" s="92">
        <f>G211</f>
        <v>0</v>
      </c>
      <c r="I211" s="45"/>
      <c r="J211" s="92"/>
      <c r="K211" s="26">
        <f t="shared" si="24"/>
      </c>
    </row>
    <row r="212" spans="1:11" s="104" customFormat="1" ht="21.75" customHeight="1">
      <c r="A212" s="27"/>
      <c r="B212" s="32"/>
      <c r="C212" s="51" t="s">
        <v>181</v>
      </c>
      <c r="D212" s="50">
        <v>4240</v>
      </c>
      <c r="E212" s="92">
        <v>1600</v>
      </c>
      <c r="F212" s="92"/>
      <c r="G212" s="92"/>
      <c r="H212" s="92"/>
      <c r="I212" s="83"/>
      <c r="J212" s="195"/>
      <c r="K212" s="26">
        <f t="shared" si="24"/>
      </c>
    </row>
    <row r="213" spans="1:11" s="104" customFormat="1" ht="16.5" customHeight="1">
      <c r="A213" s="27"/>
      <c r="B213" s="32"/>
      <c r="C213" s="51" t="s">
        <v>21</v>
      </c>
      <c r="D213" s="50">
        <v>4300</v>
      </c>
      <c r="E213" s="92">
        <v>113727</v>
      </c>
      <c r="F213" s="92">
        <v>95475</v>
      </c>
      <c r="G213" s="92">
        <v>95475</v>
      </c>
      <c r="H213" s="92">
        <v>95475</v>
      </c>
      <c r="I213" s="83"/>
      <c r="J213" s="195"/>
      <c r="K213" s="26">
        <f t="shared" si="24"/>
        <v>0.8395104064997758</v>
      </c>
    </row>
    <row r="214" spans="1:11" s="104" customFormat="1" ht="22.5" customHeight="1">
      <c r="A214" s="27"/>
      <c r="B214" s="32"/>
      <c r="C214" s="51" t="s">
        <v>106</v>
      </c>
      <c r="D214" s="50">
        <v>4410</v>
      </c>
      <c r="E214" s="92">
        <v>6415</v>
      </c>
      <c r="F214" s="92"/>
      <c r="G214" s="92"/>
      <c r="H214" s="92">
        <f>G214</f>
        <v>0</v>
      </c>
      <c r="I214" s="83"/>
      <c r="J214" s="195"/>
      <c r="K214" s="26">
        <f t="shared" si="24"/>
      </c>
    </row>
    <row r="215" spans="1:11" s="106" customFormat="1" ht="24.75" customHeight="1">
      <c r="A215" s="39"/>
      <c r="B215" s="62">
        <v>80195</v>
      </c>
      <c r="C215" s="102" t="s">
        <v>90</v>
      </c>
      <c r="D215" s="80"/>
      <c r="E215" s="81">
        <f aca="true" t="shared" si="34" ref="E215:J215">IF(SUM(E216:E218)&gt;0,SUM(E216:E218),"")</f>
        <v>126748</v>
      </c>
      <c r="F215" s="81">
        <f t="shared" si="34"/>
        <v>154012</v>
      </c>
      <c r="G215" s="81">
        <f t="shared" si="34"/>
        <v>154012</v>
      </c>
      <c r="H215" s="81">
        <f t="shared" si="34"/>
        <v>154012</v>
      </c>
      <c r="I215" s="81">
        <f t="shared" si="34"/>
      </c>
      <c r="J215" s="81">
        <f t="shared" si="34"/>
      </c>
      <c r="K215" s="26">
        <f t="shared" si="24"/>
        <v>1.2151039858617099</v>
      </c>
    </row>
    <row r="216" spans="1:11" s="104" customFormat="1" ht="12.75">
      <c r="A216" s="27"/>
      <c r="B216" s="32"/>
      <c r="C216" s="89" t="s">
        <v>182</v>
      </c>
      <c r="D216" s="44">
        <v>4300</v>
      </c>
      <c r="E216" s="92">
        <v>2602</v>
      </c>
      <c r="F216" s="92"/>
      <c r="G216" s="92"/>
      <c r="H216" s="92"/>
      <c r="I216" s="45"/>
      <c r="J216" s="92"/>
      <c r="K216" s="26">
        <f aca="true" t="shared" si="35" ref="K216:K279">IF(AND(G216&lt;&gt;"",E216&lt;&gt;""),G216/E216,"")</f>
      </c>
    </row>
    <row r="217" spans="1:11" s="104" customFormat="1" ht="12.75">
      <c r="A217" s="27"/>
      <c r="B217" s="32"/>
      <c r="C217" s="89" t="s">
        <v>107</v>
      </c>
      <c r="D217" s="44">
        <v>4440</v>
      </c>
      <c r="E217" s="92">
        <v>124146</v>
      </c>
      <c r="F217" s="92">
        <v>154012</v>
      </c>
      <c r="G217" s="92">
        <v>154012</v>
      </c>
      <c r="H217" s="92">
        <v>154012</v>
      </c>
      <c r="I217" s="45"/>
      <c r="J217" s="92"/>
      <c r="K217" s="26">
        <f t="shared" si="35"/>
        <v>1.2405715850691927</v>
      </c>
    </row>
    <row r="218" spans="1:11" s="104" customFormat="1" ht="13.5" thickBot="1">
      <c r="A218" s="27"/>
      <c r="B218" s="32"/>
      <c r="C218" s="89"/>
      <c r="D218" s="44"/>
      <c r="E218" s="92"/>
      <c r="F218" s="92"/>
      <c r="G218" s="92"/>
      <c r="H218" s="92"/>
      <c r="I218" s="45"/>
      <c r="J218" s="92"/>
      <c r="K218" s="26">
        <f t="shared" si="35"/>
      </c>
    </row>
    <row r="219" spans="1:11" s="108" customFormat="1" ht="21.75" customHeight="1">
      <c r="A219" s="46">
        <v>851</v>
      </c>
      <c r="B219" s="35"/>
      <c r="C219" s="91" t="s">
        <v>186</v>
      </c>
      <c r="D219" s="37"/>
      <c r="E219" s="38">
        <f aca="true" t="shared" si="36" ref="E219:J219">IF(SUM(E220)&gt;0,SUM(E220),"")</f>
        <v>28578</v>
      </c>
      <c r="F219" s="38">
        <f t="shared" si="36"/>
        <v>32000</v>
      </c>
      <c r="G219" s="38">
        <f t="shared" si="36"/>
        <v>32000</v>
      </c>
      <c r="H219" s="38">
        <f t="shared" si="36"/>
      </c>
      <c r="I219" s="38">
        <f t="shared" si="36"/>
      </c>
      <c r="J219" s="38">
        <f t="shared" si="36"/>
        <v>32000</v>
      </c>
      <c r="K219" s="26">
        <f t="shared" si="35"/>
        <v>1.119742459234376</v>
      </c>
    </row>
    <row r="220" spans="1:11" s="116" customFormat="1" ht="36">
      <c r="A220" s="112"/>
      <c r="B220" s="113">
        <v>85156</v>
      </c>
      <c r="C220" s="79" t="s">
        <v>190</v>
      </c>
      <c r="D220" s="114"/>
      <c r="E220" s="115">
        <f aca="true" t="shared" si="37" ref="E220:J220">IF(SUM(E221:E221)&gt;0,SUM(E221:E221),"")</f>
        <v>28578</v>
      </c>
      <c r="F220" s="115">
        <f t="shared" si="37"/>
        <v>32000</v>
      </c>
      <c r="G220" s="115">
        <f t="shared" si="37"/>
        <v>32000</v>
      </c>
      <c r="H220" s="115">
        <f t="shared" si="37"/>
      </c>
      <c r="I220" s="115">
        <f t="shared" si="37"/>
      </c>
      <c r="J220" s="115">
        <f t="shared" si="37"/>
        <v>32000</v>
      </c>
      <c r="K220" s="26">
        <f t="shared" si="35"/>
        <v>1.119742459234376</v>
      </c>
    </row>
    <row r="221" spans="1:11" s="104" customFormat="1" ht="12.75">
      <c r="A221" s="27"/>
      <c r="B221" s="32"/>
      <c r="C221" s="89" t="s">
        <v>191</v>
      </c>
      <c r="D221" s="48">
        <v>4130</v>
      </c>
      <c r="E221" s="117">
        <f aca="true" t="shared" si="38" ref="E221:J221">IF(SUM(E222:E223)&gt;0,SUM(E222:E223),"")</f>
        <v>28578</v>
      </c>
      <c r="F221" s="117">
        <f t="shared" si="38"/>
        <v>32000</v>
      </c>
      <c r="G221" s="117">
        <f t="shared" si="38"/>
        <v>32000</v>
      </c>
      <c r="H221" s="117">
        <f t="shared" si="38"/>
      </c>
      <c r="I221" s="117">
        <f t="shared" si="38"/>
      </c>
      <c r="J221" s="117">
        <f t="shared" si="38"/>
        <v>32000</v>
      </c>
      <c r="K221" s="26">
        <f t="shared" si="35"/>
        <v>1.119742459234376</v>
      </c>
    </row>
    <row r="222" spans="1:11" s="104" customFormat="1" ht="12.75">
      <c r="A222" s="27"/>
      <c r="B222" s="32"/>
      <c r="C222" s="136" t="s">
        <v>397</v>
      </c>
      <c r="D222" s="57"/>
      <c r="E222" s="164">
        <f>IF(miasto2004!E471&gt;0,miasto2004!E471,"")</f>
        <v>26428</v>
      </c>
      <c r="F222" s="164">
        <f>IF(miasto2004!F471&gt;0,miasto2004!F471,"")</f>
        <v>28000</v>
      </c>
      <c r="G222" s="164">
        <f>IF(miasto2004!G471&gt;0,miasto2004!G471,"")</f>
        <v>28000</v>
      </c>
      <c r="H222" s="164">
        <f>IF(miasto2004!H471&gt;0,miasto2004!H471,"")</f>
      </c>
      <c r="I222" s="164">
        <f>IF(miasto2004!I470&gt;0,miasto2004!I470,"")</f>
      </c>
      <c r="J222" s="92">
        <f>G222</f>
        <v>28000</v>
      </c>
      <c r="K222" s="26">
        <f t="shared" si="35"/>
        <v>1.0594823671863176</v>
      </c>
    </row>
    <row r="223" spans="1:11" s="104" customFormat="1" ht="13.5" thickBot="1">
      <c r="A223" s="105"/>
      <c r="B223" s="59"/>
      <c r="C223" s="118" t="s">
        <v>192</v>
      </c>
      <c r="D223" s="50"/>
      <c r="E223" s="164">
        <f>IF(miasto2004!E472&gt;0,miasto2004!E472,"")</f>
        <v>2150</v>
      </c>
      <c r="F223" s="164">
        <f>IF(miasto2004!F472&gt;0,miasto2004!F472,"")</f>
        <v>4000</v>
      </c>
      <c r="G223" s="164">
        <f>IF(miasto2004!G472&gt;0,miasto2004!G472,"")</f>
        <v>4000</v>
      </c>
      <c r="H223" s="164">
        <f>IF(miasto2004!H472&gt;0,miasto2004!H472,"")</f>
      </c>
      <c r="I223" s="120"/>
      <c r="J223" s="92">
        <f>G223</f>
        <v>4000</v>
      </c>
      <c r="K223" s="26">
        <f t="shared" si="35"/>
        <v>1.8604651162790697</v>
      </c>
    </row>
    <row r="224" spans="1:11" s="108" customFormat="1" ht="22.5" customHeight="1">
      <c r="A224" s="46">
        <v>852</v>
      </c>
      <c r="B224" s="35"/>
      <c r="C224" s="91" t="s">
        <v>194</v>
      </c>
      <c r="D224" s="37"/>
      <c r="E224" s="38">
        <f aca="true" t="shared" si="39" ref="E224:J224">IF(SUM(E225,E246,E263,E269,E273,E286,E288)&gt;0,SUM(E225,E246,E263,E269,E273,E286,E288),"")</f>
        <v>5405818</v>
      </c>
      <c r="F224" s="38">
        <f t="shared" si="39"/>
        <v>5379185</v>
      </c>
      <c r="G224" s="38">
        <f t="shared" si="39"/>
        <v>4685663</v>
      </c>
      <c r="H224" s="38">
        <f t="shared" si="39"/>
        <v>4563813</v>
      </c>
      <c r="I224" s="38">
        <f t="shared" si="39"/>
        <v>45850</v>
      </c>
      <c r="J224" s="38">
        <f t="shared" si="39"/>
        <v>76000</v>
      </c>
      <c r="K224" s="26">
        <f t="shared" si="35"/>
        <v>0.8667814935685959</v>
      </c>
    </row>
    <row r="225" spans="1:11" s="106" customFormat="1" ht="21.75" customHeight="1">
      <c r="A225" s="39" t="s">
        <v>153</v>
      </c>
      <c r="B225" s="40" t="s">
        <v>398</v>
      </c>
      <c r="C225" s="88" t="s">
        <v>399</v>
      </c>
      <c r="D225" s="42"/>
      <c r="E225" s="31">
        <f aca="true" t="shared" si="40" ref="E225:J225">IF(SUM(E226:E242)&gt;0,SUM(E226:E242),"")</f>
        <v>1671452</v>
      </c>
      <c r="F225" s="31">
        <f t="shared" si="40"/>
        <v>1769824</v>
      </c>
      <c r="G225" s="31">
        <f t="shared" si="40"/>
        <v>1480950</v>
      </c>
      <c r="H225" s="31">
        <f t="shared" si="40"/>
        <v>1435100</v>
      </c>
      <c r="I225" s="31">
        <f t="shared" si="40"/>
        <v>45850</v>
      </c>
      <c r="J225" s="31">
        <f t="shared" si="40"/>
      </c>
      <c r="K225" s="26">
        <f t="shared" si="35"/>
        <v>0.8860260420281288</v>
      </c>
    </row>
    <row r="226" spans="1:11" s="104" customFormat="1" ht="15" customHeight="1">
      <c r="A226" s="27"/>
      <c r="B226" s="32"/>
      <c r="C226" s="89" t="s">
        <v>279</v>
      </c>
      <c r="D226" s="44">
        <v>3020</v>
      </c>
      <c r="E226" s="164">
        <f>IF(miasto2004!E478&gt;0,miasto2004!E478,"")</f>
        <v>1550</v>
      </c>
      <c r="F226" s="164">
        <f>IF(miasto2004!F478&gt;0,miasto2004!F478,"")</f>
        <v>1640</v>
      </c>
      <c r="G226" s="164">
        <f>IF(miasto2004!G478&gt;0,miasto2004!G478,"")</f>
        <v>1440</v>
      </c>
      <c r="H226" s="164">
        <f>IF(miasto2004!H478&gt;0,miasto2004!H478,"")</f>
        <v>1440</v>
      </c>
      <c r="I226" s="164">
        <f>IF(miasto2004!I478&gt;0,miasto2004!I478,"")</f>
      </c>
      <c r="J226" s="164">
        <f>IF(miasto2004!J478&gt;0,miasto2004!J478,"")</f>
      </c>
      <c r="K226" s="26">
        <f t="shared" si="35"/>
        <v>0.9290322580645162</v>
      </c>
    </row>
    <row r="227" spans="1:11" s="126" customFormat="1" ht="12.75">
      <c r="A227" s="95"/>
      <c r="B227" s="96"/>
      <c r="C227" s="196" t="s">
        <v>400</v>
      </c>
      <c r="D227" s="97">
        <v>3110</v>
      </c>
      <c r="E227" s="164">
        <f>IF(miasto2004!E479&gt;0,miasto2004!E479,"")</f>
        <v>77117</v>
      </c>
      <c r="F227" s="164">
        <v>60264</v>
      </c>
      <c r="G227" s="164">
        <f>IF(miasto2004!G479&gt;0,miasto2004!G479,"")</f>
        <v>49872</v>
      </c>
      <c r="H227" s="164">
        <f>IF(miasto2004!H479&gt;0,miasto2004!H479,"")</f>
        <v>49872</v>
      </c>
      <c r="I227" s="164">
        <f>IF(miasto2004!I479&gt;0,miasto2004!I479,"")</f>
      </c>
      <c r="J227" s="164">
        <f>IF(miasto2004!J479&gt;0,miasto2004!J479,"")</f>
      </c>
      <c r="K227" s="26">
        <f t="shared" si="35"/>
        <v>0.646705655043635</v>
      </c>
    </row>
    <row r="228" spans="1:11" s="104" customFormat="1" ht="13.5" customHeight="1">
      <c r="A228" s="27"/>
      <c r="B228" s="32"/>
      <c r="C228" s="89" t="s">
        <v>103</v>
      </c>
      <c r="D228" s="44">
        <v>4010</v>
      </c>
      <c r="E228" s="164">
        <f>IF(miasto2004!E480&gt;0,miasto2004!E480,"")</f>
        <v>835500</v>
      </c>
      <c r="F228" s="164">
        <f>IF(miasto2004!F480&gt;0,miasto2004!F480,"")</f>
        <v>858420</v>
      </c>
      <c r="G228" s="164">
        <f>IF(miasto2004!G480&gt;0,miasto2004!G480,"")</f>
        <v>755452</v>
      </c>
      <c r="H228" s="164">
        <f>IF(miasto2004!H480&gt;0,miasto2004!H480,"")</f>
        <v>755452</v>
      </c>
      <c r="I228" s="164">
        <f>IF(miasto2004!I480&gt;0,miasto2004!I480,"")</f>
      </c>
      <c r="J228" s="164">
        <f>IF(miasto2004!J480&gt;0,miasto2004!J480,"")</f>
      </c>
      <c r="K228" s="26">
        <f t="shared" si="35"/>
        <v>0.9041915020945541</v>
      </c>
    </row>
    <row r="229" spans="1:11" s="104" customFormat="1" ht="13.5" customHeight="1">
      <c r="A229" s="27"/>
      <c r="B229" s="32"/>
      <c r="C229" s="89" t="s">
        <v>176</v>
      </c>
      <c r="D229" s="44">
        <v>4040</v>
      </c>
      <c r="E229" s="164">
        <f>IF(miasto2004!E481&gt;0,miasto2004!E481,"")</f>
        <v>60337</v>
      </c>
      <c r="F229" s="164">
        <f>IF(miasto2004!F481&gt;0,miasto2004!F481,"")</f>
        <v>63300</v>
      </c>
      <c r="G229" s="164">
        <f>IF(miasto2004!G481&gt;0,miasto2004!G481,"")</f>
        <v>63300</v>
      </c>
      <c r="H229" s="164">
        <f>IF(miasto2004!H481&gt;0,miasto2004!H481,"")</f>
        <v>63300</v>
      </c>
      <c r="I229" s="164">
        <f>IF(miasto2004!I481&gt;0,miasto2004!I481,"")</f>
      </c>
      <c r="J229" s="164">
        <f>IF(miasto2004!J481&gt;0,miasto2004!J481,"")</f>
      </c>
      <c r="K229" s="26">
        <f t="shared" si="35"/>
        <v>1.0491075128030893</v>
      </c>
    </row>
    <row r="230" spans="1:11" s="104" customFormat="1" ht="13.5" customHeight="1">
      <c r="A230" s="27"/>
      <c r="B230" s="32"/>
      <c r="C230" s="197" t="s">
        <v>98</v>
      </c>
      <c r="D230" s="44">
        <v>4110</v>
      </c>
      <c r="E230" s="164">
        <f>IF(miasto2004!E482&gt;0,miasto2004!E482,"")</f>
        <v>158800</v>
      </c>
      <c r="F230" s="164">
        <f>IF(miasto2004!F482&gt;0,miasto2004!F482,"")</f>
        <v>163420</v>
      </c>
      <c r="G230" s="164">
        <f>IF(miasto2004!G482&gt;0,miasto2004!G482,"")</f>
        <v>145165</v>
      </c>
      <c r="H230" s="164">
        <f>IF(miasto2004!H482&gt;0,miasto2004!H482,"")</f>
        <v>145165</v>
      </c>
      <c r="I230" s="164">
        <f>IF(miasto2004!I482&gt;0,miasto2004!I482,"")</f>
      </c>
      <c r="J230" s="164">
        <f>IF(miasto2004!J482&gt;0,miasto2004!J482,"")</f>
      </c>
      <c r="K230" s="26">
        <f t="shared" si="35"/>
        <v>0.9141372795969773</v>
      </c>
    </row>
    <row r="231" spans="1:11" s="104" customFormat="1" ht="15.75" customHeight="1">
      <c r="A231" s="27"/>
      <c r="B231" s="32"/>
      <c r="C231" s="89" t="s">
        <v>99</v>
      </c>
      <c r="D231" s="44">
        <v>4120</v>
      </c>
      <c r="E231" s="164">
        <f>IF(miasto2004!E483&gt;0,miasto2004!E483,"")</f>
        <v>21900</v>
      </c>
      <c r="F231" s="164">
        <f>IF(miasto2004!F483&gt;0,miasto2004!F483,"")</f>
        <v>22580</v>
      </c>
      <c r="G231" s="164">
        <f>IF(miasto2004!G483&gt;0,miasto2004!G483,"")</f>
        <v>20060</v>
      </c>
      <c r="H231" s="164">
        <f>IF(miasto2004!H483&gt;0,miasto2004!H483,"")</f>
        <v>20060</v>
      </c>
      <c r="I231" s="164">
        <f>IF(miasto2004!I483&gt;0,miasto2004!I483,"")</f>
      </c>
      <c r="J231" s="164">
        <f>IF(miasto2004!J483&gt;0,miasto2004!J483,"")</f>
      </c>
      <c r="K231" s="26">
        <f t="shared" si="35"/>
        <v>0.9159817351598174</v>
      </c>
    </row>
    <row r="232" spans="1:11" s="104" customFormat="1" ht="15.75" customHeight="1">
      <c r="A232" s="27"/>
      <c r="B232" s="32"/>
      <c r="C232" s="109" t="s">
        <v>87</v>
      </c>
      <c r="D232" s="44">
        <v>4210</v>
      </c>
      <c r="E232" s="164">
        <f>IF(miasto2004!E484&gt;0,miasto2004!E484,"")</f>
        <v>192777</v>
      </c>
      <c r="F232" s="164">
        <v>213500</v>
      </c>
      <c r="G232" s="164">
        <f>IF(miasto2004!G484&gt;0,miasto2004!G484,"")</f>
        <v>157370</v>
      </c>
      <c r="H232" s="164">
        <f>IF(miasto2004!H484&gt;0,miasto2004!H484,"")</f>
        <v>157370</v>
      </c>
      <c r="I232" s="164">
        <f>IF(miasto2004!I484&gt;0,miasto2004!I484,"")</f>
      </c>
      <c r="J232" s="164">
        <f>IF(miasto2004!J484&gt;0,miasto2004!J484,"")</f>
      </c>
      <c r="K232" s="26">
        <f t="shared" si="35"/>
        <v>0.8163318238171566</v>
      </c>
    </row>
    <row r="233" spans="1:11" s="104" customFormat="1" ht="13.5" customHeight="1">
      <c r="A233" s="27"/>
      <c r="B233" s="32"/>
      <c r="C233" s="89" t="s">
        <v>143</v>
      </c>
      <c r="D233" s="44">
        <v>4220</v>
      </c>
      <c r="E233" s="164">
        <f>IF(miasto2004!E485&gt;0,miasto2004!E485,"")</f>
        <v>95700</v>
      </c>
      <c r="F233" s="164">
        <f>IF(miasto2004!F485&gt;0,miasto2004!F485,"")</f>
        <v>108000</v>
      </c>
      <c r="G233" s="164">
        <f>IF(miasto2004!G485&gt;0,miasto2004!G485,"")</f>
        <v>95000</v>
      </c>
      <c r="H233" s="164">
        <f>IF(miasto2004!H485&gt;0,miasto2004!H485,"")</f>
        <v>95000</v>
      </c>
      <c r="I233" s="164">
        <f>IF(miasto2004!I485&gt;0,miasto2004!I485,"")</f>
      </c>
      <c r="J233" s="164">
        <f>IF(miasto2004!J485&gt;0,miasto2004!J485,"")</f>
      </c>
      <c r="K233" s="26">
        <f t="shared" si="35"/>
        <v>0.9926854754440961</v>
      </c>
    </row>
    <row r="234" spans="1:11" s="104" customFormat="1" ht="13.5" customHeight="1">
      <c r="A234" s="27"/>
      <c r="B234" s="32"/>
      <c r="C234" s="89" t="s">
        <v>401</v>
      </c>
      <c r="D234" s="44">
        <v>4240</v>
      </c>
      <c r="E234" s="164">
        <f>IF(miasto2004!E486&gt;0,miasto2004!E486,"")</f>
        <v>6000</v>
      </c>
      <c r="F234" s="164">
        <f>IF(miasto2004!F486&gt;0,miasto2004!F486,"")</f>
        <v>5000</v>
      </c>
      <c r="G234" s="164">
        <f>IF(miasto2004!G486&gt;0,miasto2004!G486,"")</f>
        <v>4080</v>
      </c>
      <c r="H234" s="164">
        <f>IF(miasto2004!H486&gt;0,miasto2004!H486,"")</f>
        <v>4080</v>
      </c>
      <c r="I234" s="164">
        <f>IF(miasto2004!I486&gt;0,miasto2004!I486,"")</f>
      </c>
      <c r="J234" s="164">
        <f>IF(miasto2004!J486&gt;0,miasto2004!J486,"")</f>
      </c>
      <c r="K234" s="26">
        <f t="shared" si="35"/>
        <v>0.68</v>
      </c>
    </row>
    <row r="235" spans="1:11" s="104" customFormat="1" ht="13.5" customHeight="1">
      <c r="A235" s="27"/>
      <c r="B235" s="32"/>
      <c r="C235" s="89" t="s">
        <v>113</v>
      </c>
      <c r="D235" s="44">
        <v>4260</v>
      </c>
      <c r="E235" s="164">
        <f>IF(miasto2004!E487&gt;0,miasto2004!E487,"")</f>
        <v>42000</v>
      </c>
      <c r="F235" s="164">
        <f>IF(miasto2004!F487&gt;0,miasto2004!F487,"")</f>
        <v>44000</v>
      </c>
      <c r="G235" s="164">
        <f>IF(miasto2004!G487&gt;0,miasto2004!G487,"")</f>
        <v>44000</v>
      </c>
      <c r="H235" s="164">
        <f>IF(miasto2004!H487&gt;0,miasto2004!H487,"")</f>
        <v>44000</v>
      </c>
      <c r="I235" s="164">
        <f>IF(miasto2004!I487&gt;0,miasto2004!I487,"")</f>
      </c>
      <c r="J235" s="164">
        <f>IF(miasto2004!J487&gt;0,miasto2004!J487,"")</f>
      </c>
      <c r="K235" s="26">
        <f t="shared" si="35"/>
        <v>1.0476190476190477</v>
      </c>
    </row>
    <row r="236" spans="1:11" s="104" customFormat="1" ht="13.5" customHeight="1">
      <c r="A236" s="27"/>
      <c r="B236" s="32"/>
      <c r="C236" s="89" t="s">
        <v>117</v>
      </c>
      <c r="D236" s="44">
        <v>4270</v>
      </c>
      <c r="E236" s="164">
        <f>IF(miasto2004!E488&gt;0,miasto2004!E488,"")</f>
        <v>40000</v>
      </c>
      <c r="F236" s="164">
        <f>IF(miasto2004!F488&gt;0,miasto2004!F488,"")</f>
        <v>25000</v>
      </c>
      <c r="G236" s="164">
        <f>IF(miasto2004!G488&gt;0,miasto2004!G488,"")</f>
        <v>6161</v>
      </c>
      <c r="H236" s="164">
        <f>IF(miasto2004!H488&gt;0,miasto2004!H488,"")</f>
        <v>6161</v>
      </c>
      <c r="I236" s="164">
        <f>IF(miasto2004!I488&gt;0,miasto2004!I488,"")</f>
      </c>
      <c r="J236" s="164">
        <f>IF(miasto2004!J488&gt;0,miasto2004!J488,"")</f>
      </c>
      <c r="K236" s="26">
        <f t="shared" si="35"/>
        <v>0.154025</v>
      </c>
    </row>
    <row r="237" spans="1:11" s="104" customFormat="1" ht="13.5" customHeight="1">
      <c r="A237" s="27"/>
      <c r="B237" s="32"/>
      <c r="C237" s="89" t="s">
        <v>106</v>
      </c>
      <c r="D237" s="44">
        <v>4410</v>
      </c>
      <c r="E237" s="164">
        <f>IF(miasto2004!E489&gt;0,miasto2004!E489,"")</f>
        <v>500</v>
      </c>
      <c r="F237" s="164">
        <f>IF(miasto2004!F489&gt;0,miasto2004!F489,"")</f>
        <v>500</v>
      </c>
      <c r="G237" s="164">
        <f>IF(miasto2004!G489&gt;0,miasto2004!G489,"")</f>
        <v>500</v>
      </c>
      <c r="H237" s="164">
        <f>IF(miasto2004!H489&gt;0,miasto2004!H489,"")</f>
        <v>500</v>
      </c>
      <c r="I237" s="164">
        <f>IF(miasto2004!I489&gt;0,miasto2004!I489,"")</f>
      </c>
      <c r="J237" s="164">
        <f>IF(miasto2004!J489&gt;0,miasto2004!J489,"")</f>
      </c>
      <c r="K237" s="26">
        <f t="shared" si="35"/>
        <v>1</v>
      </c>
    </row>
    <row r="238" spans="1:11" s="104" customFormat="1" ht="13.5" customHeight="1">
      <c r="A238" s="27"/>
      <c r="B238" s="32"/>
      <c r="C238" s="89" t="s">
        <v>114</v>
      </c>
      <c r="D238" s="44">
        <v>4430</v>
      </c>
      <c r="E238" s="164">
        <f>IF(miasto2004!E490&gt;0,miasto2004!E490,"")</f>
        <v>2719</v>
      </c>
      <c r="F238" s="164">
        <f>IF(miasto2004!F490&gt;0,miasto2004!F490,"")</f>
        <v>2700</v>
      </c>
      <c r="G238" s="164">
        <f>IF(miasto2004!G490&gt;0,miasto2004!G490,"")</f>
        <v>2700</v>
      </c>
      <c r="H238" s="164">
        <f>IF(miasto2004!H490&gt;0,miasto2004!H490,"")</f>
        <v>2700</v>
      </c>
      <c r="I238" s="164">
        <f>IF(miasto2004!I490&gt;0,miasto2004!I490,"")</f>
      </c>
      <c r="J238" s="164">
        <f>IF(miasto2004!J490&gt;0,miasto2004!J490,"")</f>
      </c>
      <c r="K238" s="26">
        <f t="shared" si="35"/>
        <v>0.9930121368150056</v>
      </c>
    </row>
    <row r="239" spans="1:11" s="104" customFormat="1" ht="13.5" customHeight="1">
      <c r="A239" s="27"/>
      <c r="B239" s="32"/>
      <c r="C239" s="89" t="s">
        <v>107</v>
      </c>
      <c r="D239" s="44">
        <v>4440</v>
      </c>
      <c r="E239" s="164">
        <f>IF(miasto2004!E491&gt;0,miasto2004!E491,"")</f>
        <v>46600</v>
      </c>
      <c r="F239" s="164">
        <f>IF(miasto2004!F491&gt;0,miasto2004!F491,"")</f>
        <v>49600</v>
      </c>
      <c r="G239" s="164">
        <f>IF(miasto2004!G491&gt;0,miasto2004!G491,"")</f>
        <v>43700</v>
      </c>
      <c r="H239" s="164">
        <f>IF(miasto2004!H491&gt;0,miasto2004!H491,"")</f>
        <v>43700</v>
      </c>
      <c r="I239" s="164">
        <f>IF(miasto2004!I491&gt;0,miasto2004!I491,"")</f>
      </c>
      <c r="J239" s="164">
        <f>IF(miasto2004!J491&gt;0,miasto2004!J491,"")</f>
      </c>
      <c r="K239" s="26">
        <f t="shared" si="35"/>
        <v>0.9377682403433476</v>
      </c>
    </row>
    <row r="240" spans="1:11" s="104" customFormat="1" ht="13.5" customHeight="1">
      <c r="A240" s="27"/>
      <c r="B240" s="32"/>
      <c r="C240" s="89" t="s">
        <v>182</v>
      </c>
      <c r="D240" s="44">
        <v>4300</v>
      </c>
      <c r="E240" s="164">
        <f>IF(miasto2004!E492&gt;0,miasto2004!E492,"")</f>
        <v>45000</v>
      </c>
      <c r="F240" s="164">
        <f>IF(miasto2004!F492&gt;0,miasto2004!F492,"")</f>
        <v>46300</v>
      </c>
      <c r="G240" s="164">
        <f>IF(miasto2004!G492&gt;0,miasto2004!G492,"")</f>
        <v>46300</v>
      </c>
      <c r="H240" s="164">
        <f>IF(miasto2004!H492&gt;0,miasto2004!H492,"")</f>
        <v>46300</v>
      </c>
      <c r="I240" s="164">
        <f>IF(miasto2004!I492&gt;0,miasto2004!I492,"")</f>
      </c>
      <c r="J240" s="164">
        <f>IF(miasto2004!J492&gt;0,miasto2004!J492,"")</f>
      </c>
      <c r="K240" s="26">
        <f t="shared" si="35"/>
        <v>1.028888888888889</v>
      </c>
    </row>
    <row r="241" spans="1:11" s="104" customFormat="1" ht="13.5" customHeight="1">
      <c r="A241" s="27"/>
      <c r="B241" s="32"/>
      <c r="C241" s="89"/>
      <c r="D241" s="44"/>
      <c r="E241" s="45">
        <f>IF(miasto2004!E493&gt;0,miasto2004!E493,"")</f>
      </c>
      <c r="F241" s="45">
        <f>IF(miasto2004!F493&gt;0,miasto2004!F493,"")</f>
      </c>
      <c r="G241" s="164">
        <f>IF(miasto2004!G493&gt;0,miasto2004!G493,"")</f>
      </c>
      <c r="H241" s="45">
        <f>IF(miasto2004!H493&gt;0,miasto2004!H493,"")</f>
      </c>
      <c r="I241" s="45">
        <f>IF(miasto2004!I493&gt;0,miasto2004!I493,"")</f>
      </c>
      <c r="J241" s="45">
        <f>IF(miasto2004!J493&gt;0,miasto2004!J493,"")</f>
      </c>
      <c r="K241" s="26">
        <f t="shared" si="35"/>
      </c>
    </row>
    <row r="242" spans="1:11" s="104" customFormat="1" ht="24" customHeight="1">
      <c r="A242" s="27"/>
      <c r="B242" s="32"/>
      <c r="C242" s="51" t="s">
        <v>402</v>
      </c>
      <c r="D242" s="57">
        <v>2580</v>
      </c>
      <c r="E242" s="86">
        <f aca="true" t="shared" si="41" ref="E242:J242">IF(SUM(E243:E245)&gt;0,SUM(E243:E245),"")</f>
        <v>44952</v>
      </c>
      <c r="F242" s="86">
        <f t="shared" si="41"/>
        <v>105600</v>
      </c>
      <c r="G242" s="86">
        <f t="shared" si="41"/>
        <v>45850</v>
      </c>
      <c r="H242" s="86">
        <f t="shared" si="41"/>
      </c>
      <c r="I242" s="86">
        <f t="shared" si="41"/>
        <v>45850</v>
      </c>
      <c r="J242" s="86">
        <f t="shared" si="41"/>
      </c>
      <c r="K242" s="26">
        <f t="shared" si="35"/>
        <v>1.0199768642107137</v>
      </c>
    </row>
    <row r="243" spans="1:11" s="104" customFormat="1" ht="12.75">
      <c r="A243" s="27"/>
      <c r="B243" s="32"/>
      <c r="C243" s="136" t="s">
        <v>403</v>
      </c>
      <c r="D243" s="57"/>
      <c r="E243" s="164">
        <f>IF(miasto2004!E495&gt;0,miasto2004!E495,"")</f>
        <v>22476</v>
      </c>
      <c r="F243" s="164">
        <f>IF(miasto2004!F495&gt;0,miasto2004!F495,"")</f>
        <v>52800</v>
      </c>
      <c r="G243" s="164">
        <f>IF(miasto2004!G495&gt;0,miasto2004!G495,"")</f>
        <v>22925</v>
      </c>
      <c r="H243" s="164">
        <f>IF(miasto2004!H495&gt;0,miasto2004!H495,"")</f>
      </c>
      <c r="I243" s="164">
        <f>IF(miasto2004!I495&gt;0,miasto2004!I495,"")</f>
        <v>22925</v>
      </c>
      <c r="J243" s="164">
        <f>IF(miasto2004!J495&gt;0,miasto2004!J495,"")</f>
      </c>
      <c r="K243" s="26">
        <f t="shared" si="35"/>
        <v>1.0199768642107137</v>
      </c>
    </row>
    <row r="244" spans="1:11" s="104" customFormat="1" ht="12.75">
      <c r="A244" s="27"/>
      <c r="B244" s="32"/>
      <c r="C244" s="143" t="s">
        <v>404</v>
      </c>
      <c r="D244" s="57"/>
      <c r="E244" s="164">
        <f>IF(miasto2004!E496&gt;0,miasto2004!E496,"")</f>
        <v>22476</v>
      </c>
      <c r="F244" s="164">
        <f>IF(miasto2004!F496&gt;0,miasto2004!F496,"")</f>
        <v>52800</v>
      </c>
      <c r="G244" s="164">
        <f>IF(miasto2004!G496&gt;0,miasto2004!G496,"")</f>
        <v>22925</v>
      </c>
      <c r="H244" s="164">
        <f>IF(miasto2004!H496&gt;0,miasto2004!H496,"")</f>
      </c>
      <c r="I244" s="164">
        <f>IF(miasto2004!I496&gt;0,miasto2004!I496,"")</f>
        <v>22925</v>
      </c>
      <c r="J244" s="164">
        <f>IF(miasto2004!J496&gt;0,miasto2004!J496,"")</f>
      </c>
      <c r="K244" s="26">
        <f t="shared" si="35"/>
        <v>1.0199768642107137</v>
      </c>
    </row>
    <row r="245" spans="1:11" s="104" customFormat="1" ht="12.75">
      <c r="A245" s="179"/>
      <c r="B245" s="180"/>
      <c r="C245" s="89" t="s">
        <v>405</v>
      </c>
      <c r="D245" s="44"/>
      <c r="E245" s="45">
        <f>IF(miasto2004!E497&gt;0,miasto2004!E497,"")</f>
      </c>
      <c r="F245" s="45">
        <f>IF(miasto2004!F497&gt;0,miasto2004!F497,"")</f>
      </c>
      <c r="G245" s="45">
        <f>IF(miasto2004!G497&gt;0,miasto2004!G497,"")</f>
      </c>
      <c r="H245" s="45">
        <f>IF(miasto2004!H497&gt;0,miasto2004!H497,"")</f>
      </c>
      <c r="I245" s="45">
        <f>IF(miasto2004!I497&gt;0,miasto2004!I497,"")</f>
      </c>
      <c r="J245" s="45">
        <f>IF(miasto2004!J497&gt;0,miasto2004!J497,"")</f>
      </c>
      <c r="K245" s="26">
        <f t="shared" si="35"/>
      </c>
    </row>
    <row r="246" spans="1:11" s="106" customFormat="1" ht="24" customHeight="1">
      <c r="A246" s="39" t="s">
        <v>153</v>
      </c>
      <c r="B246" s="62" t="s">
        <v>406</v>
      </c>
      <c r="C246" s="102" t="s">
        <v>407</v>
      </c>
      <c r="D246" s="80"/>
      <c r="E246" s="81">
        <f aca="true" t="shared" si="42" ref="E246:J246">IF(SUM(E247:E262)&gt;0,SUM(E247:E262),"")</f>
        <v>2645519</v>
      </c>
      <c r="F246" s="81">
        <f t="shared" si="42"/>
        <v>2492500</v>
      </c>
      <c r="G246" s="81">
        <f t="shared" si="42"/>
        <v>2168600</v>
      </c>
      <c r="H246" s="81">
        <f t="shared" si="42"/>
        <v>2168600</v>
      </c>
      <c r="I246" s="81">
        <f t="shared" si="42"/>
      </c>
      <c r="J246" s="81">
        <f t="shared" si="42"/>
      </c>
      <c r="K246" s="26">
        <f t="shared" si="35"/>
        <v>0.8197257324555219</v>
      </c>
    </row>
    <row r="247" spans="1:11" s="104" customFormat="1" ht="12.75">
      <c r="A247" s="27"/>
      <c r="B247" s="32"/>
      <c r="C247" s="89" t="s">
        <v>102</v>
      </c>
      <c r="D247" s="44">
        <v>3020</v>
      </c>
      <c r="E247" s="164">
        <f>IF(miasto2004!E499&gt;0,miasto2004!E499,"")</f>
      </c>
      <c r="F247" s="164">
        <f>IF(miasto2004!F499&gt;0,miasto2004!F499,"")</f>
      </c>
      <c r="G247" s="164">
        <f>IF(miasto2004!G499&gt;0,miasto2004!G499,"")</f>
      </c>
      <c r="H247" s="164">
        <f>IF(miasto2004!H499&gt;0,miasto2004!H499,"")</f>
      </c>
      <c r="I247" s="164">
        <f>IF(miasto2004!I499&gt;0,miasto2004!I499,"")</f>
      </c>
      <c r="J247" s="164">
        <f>IF(miasto2004!J499&gt;0,miasto2004!J499,"")</f>
      </c>
      <c r="K247" s="26">
        <f t="shared" si="35"/>
      </c>
    </row>
    <row r="248" spans="1:11" s="104" customFormat="1" ht="12.75">
      <c r="A248" s="27"/>
      <c r="B248" s="32"/>
      <c r="C248" s="89" t="s">
        <v>103</v>
      </c>
      <c r="D248" s="44">
        <v>4010</v>
      </c>
      <c r="E248" s="164">
        <f>IF(miasto2004!E500&gt;0,miasto2004!E500,"")</f>
        <v>1330000</v>
      </c>
      <c r="F248" s="164">
        <f>IF(miasto2004!F500&gt;0,miasto2004!F500,"")</f>
        <v>1450700</v>
      </c>
      <c r="G248" s="164">
        <f>IF(miasto2004!G500&gt;0,miasto2004!G500,"")</f>
        <v>1369900</v>
      </c>
      <c r="H248" s="164">
        <f>IF(miasto2004!H500&gt;0,miasto2004!H500,"")</f>
        <v>1369900</v>
      </c>
      <c r="I248" s="164">
        <f>IF(miasto2004!I500&gt;0,miasto2004!I500,"")</f>
      </c>
      <c r="J248" s="164">
        <f>IF(miasto2004!J500&gt;0,miasto2004!J500,"")</f>
      </c>
      <c r="K248" s="26">
        <f t="shared" si="35"/>
        <v>1.03</v>
      </c>
    </row>
    <row r="249" spans="1:11" s="104" customFormat="1" ht="12.75">
      <c r="A249" s="27"/>
      <c r="B249" s="32"/>
      <c r="C249" s="89" t="s">
        <v>176</v>
      </c>
      <c r="D249" s="44">
        <v>4040</v>
      </c>
      <c r="E249" s="164">
        <f>IF(miasto2004!E501&gt;0,miasto2004!E501,"")</f>
        <v>99704</v>
      </c>
      <c r="F249" s="164">
        <f>IF(miasto2004!F501&gt;0,miasto2004!F501,"")</f>
        <v>104000</v>
      </c>
      <c r="G249" s="164">
        <f>IF(miasto2004!G501&gt;0,miasto2004!G501,"")</f>
        <v>102700</v>
      </c>
      <c r="H249" s="164">
        <f>IF(miasto2004!H501&gt;0,miasto2004!H501,"")</f>
        <v>102700</v>
      </c>
      <c r="I249" s="164">
        <f>IF(miasto2004!I501&gt;0,miasto2004!I501,"")</f>
      </c>
      <c r="J249" s="164">
        <f>IF(miasto2004!J501&gt;0,miasto2004!J501,"")</f>
      </c>
      <c r="K249" s="26">
        <f t="shared" si="35"/>
        <v>1.0300489448768355</v>
      </c>
    </row>
    <row r="250" spans="1:11" s="104" customFormat="1" ht="12.75">
      <c r="A250" s="27"/>
      <c r="B250" s="32"/>
      <c r="C250" s="89" t="s">
        <v>98</v>
      </c>
      <c r="D250" s="44">
        <v>4110</v>
      </c>
      <c r="E250" s="164">
        <f>IF(miasto2004!E502&gt;0,miasto2004!E502,"")</f>
        <v>229120</v>
      </c>
      <c r="F250" s="164">
        <f>IF(miasto2004!F502&gt;0,miasto2004!F502,"")</f>
        <v>266700</v>
      </c>
      <c r="G250" s="164">
        <f>IF(miasto2004!G502&gt;0,miasto2004!G502,"")</f>
        <v>231900</v>
      </c>
      <c r="H250" s="164">
        <f>IF(miasto2004!H502&gt;0,miasto2004!H502,"")</f>
        <v>231900</v>
      </c>
      <c r="I250" s="164">
        <f>IF(miasto2004!I502&gt;0,miasto2004!I502,"")</f>
      </c>
      <c r="J250" s="164">
        <f>IF(miasto2004!J502&gt;0,miasto2004!J502,"")</f>
      </c>
      <c r="K250" s="26">
        <f t="shared" si="35"/>
        <v>1.0121333798882681</v>
      </c>
    </row>
    <row r="251" spans="1:11" s="104" customFormat="1" ht="12.75">
      <c r="A251" s="27"/>
      <c r="B251" s="32"/>
      <c r="C251" s="89" t="s">
        <v>99</v>
      </c>
      <c r="D251" s="44">
        <v>4120</v>
      </c>
      <c r="E251" s="164">
        <f>IF(miasto2004!E503&gt;0,miasto2004!E503,"")</f>
        <v>28400</v>
      </c>
      <c r="F251" s="164">
        <f>IF(miasto2004!F503&gt;0,miasto2004!F503,"")</f>
        <v>36900</v>
      </c>
      <c r="G251" s="164">
        <f>IF(miasto2004!G503&gt;0,miasto2004!G503,"")</f>
        <v>29300</v>
      </c>
      <c r="H251" s="164">
        <f>IF(miasto2004!H503&gt;0,miasto2004!H503,"")</f>
        <v>29300</v>
      </c>
      <c r="I251" s="164">
        <f>IF(miasto2004!I503&gt;0,miasto2004!I503,"")</f>
      </c>
      <c r="J251" s="164">
        <f>IF(miasto2004!J503&gt;0,miasto2004!J503,"")</f>
      </c>
      <c r="K251" s="26">
        <f t="shared" si="35"/>
        <v>1.0316901408450705</v>
      </c>
    </row>
    <row r="252" spans="1:11" s="104" customFormat="1" ht="12.75">
      <c r="A252" s="27"/>
      <c r="B252" s="32"/>
      <c r="C252" s="89" t="s">
        <v>105</v>
      </c>
      <c r="D252" s="44">
        <v>4210</v>
      </c>
      <c r="E252" s="164">
        <f>IF(miasto2004!E504&gt;0,miasto2004!E504,"")</f>
        <v>24000</v>
      </c>
      <c r="F252" s="164">
        <f>IF(miasto2004!F504&gt;0,miasto2004!F504,"")</f>
        <v>80000</v>
      </c>
      <c r="G252" s="164">
        <f>IF(miasto2004!G504&gt;0,miasto2004!G504,"")</f>
        <v>24000</v>
      </c>
      <c r="H252" s="164">
        <f>IF(miasto2004!H504&gt;0,miasto2004!H504,"")</f>
        <v>24000</v>
      </c>
      <c r="I252" s="164">
        <f>IF(miasto2004!I504&gt;0,miasto2004!I504,"")</f>
      </c>
      <c r="J252" s="164">
        <f>IF(miasto2004!J504&gt;0,miasto2004!J504,"")</f>
      </c>
      <c r="K252" s="26">
        <f t="shared" si="35"/>
        <v>1</v>
      </c>
    </row>
    <row r="253" spans="1:11" s="104" customFormat="1" ht="12.75">
      <c r="A253" s="27"/>
      <c r="B253" s="32"/>
      <c r="C253" s="89" t="s">
        <v>143</v>
      </c>
      <c r="D253" s="44">
        <v>4220</v>
      </c>
      <c r="E253" s="164">
        <f>IF(miasto2004!E505&gt;0,miasto2004!E505,"")</f>
        <v>126695</v>
      </c>
      <c r="F253" s="164">
        <f>IF(miasto2004!F505&gt;0,miasto2004!F505,"")</f>
        <v>224000</v>
      </c>
      <c r="G253" s="164">
        <f>IF(miasto2004!G505&gt;0,miasto2004!G505,"")</f>
        <v>126700</v>
      </c>
      <c r="H253" s="164">
        <f>IF(miasto2004!H505&gt;0,miasto2004!H505,"")</f>
        <v>126700</v>
      </c>
      <c r="I253" s="164">
        <f>IF(miasto2004!I505&gt;0,miasto2004!I505,"")</f>
      </c>
      <c r="J253" s="164">
        <f>IF(miasto2004!J505&gt;0,miasto2004!J505,"")</f>
      </c>
      <c r="K253" s="26">
        <f t="shared" si="35"/>
        <v>1.0000394648565452</v>
      </c>
    </row>
    <row r="254" spans="1:11" s="104" customFormat="1" ht="12.75">
      <c r="A254" s="27"/>
      <c r="B254" s="32"/>
      <c r="C254" s="124" t="s">
        <v>408</v>
      </c>
      <c r="D254" s="50">
        <v>4230</v>
      </c>
      <c r="E254" s="164">
        <f>IF(miasto2004!E506&gt;0,miasto2004!E506,"")</f>
        <v>5000</v>
      </c>
      <c r="F254" s="164">
        <f>IF(miasto2004!F506&gt;0,miasto2004!F506,"")</f>
        <v>5000</v>
      </c>
      <c r="G254" s="164">
        <f>IF(miasto2004!G506&gt;0,miasto2004!G506,"")</f>
        <v>5000</v>
      </c>
      <c r="H254" s="164">
        <f>IF(miasto2004!H506&gt;0,miasto2004!H506,"")</f>
        <v>5000</v>
      </c>
      <c r="I254" s="164">
        <f>IF(miasto2004!I506&gt;0,miasto2004!I506,"")</f>
      </c>
      <c r="J254" s="164">
        <f>IF(miasto2004!J506&gt;0,miasto2004!J506,"")</f>
      </c>
      <c r="K254" s="26">
        <f t="shared" si="35"/>
        <v>1</v>
      </c>
    </row>
    <row r="255" spans="1:11" s="104" customFormat="1" ht="12.75">
      <c r="A255" s="27"/>
      <c r="B255" s="125"/>
      <c r="C255" s="89" t="s">
        <v>113</v>
      </c>
      <c r="D255" s="44">
        <v>4260</v>
      </c>
      <c r="E255" s="164">
        <f>IF(miasto2004!E507&gt;0,miasto2004!E507,"")</f>
        <v>172000</v>
      </c>
      <c r="F255" s="164">
        <f>IF(miasto2004!F507&gt;0,miasto2004!F507,"")</f>
        <v>204000</v>
      </c>
      <c r="G255" s="164">
        <f>IF(miasto2004!G507&gt;0,miasto2004!G507,"")</f>
        <v>172000</v>
      </c>
      <c r="H255" s="164">
        <f>IF(miasto2004!H507&gt;0,miasto2004!H507,"")</f>
        <v>172000</v>
      </c>
      <c r="I255" s="164">
        <f>IF(miasto2004!I507&gt;0,miasto2004!I507,"")</f>
      </c>
      <c r="J255" s="164">
        <f>IF(miasto2004!J507&gt;0,miasto2004!J507,"")</f>
      </c>
      <c r="K255" s="26">
        <f t="shared" si="35"/>
        <v>1</v>
      </c>
    </row>
    <row r="256" spans="1:11" s="104" customFormat="1" ht="12.75">
      <c r="A256" s="27"/>
      <c r="B256" s="125"/>
      <c r="C256" s="89" t="s">
        <v>117</v>
      </c>
      <c r="D256" s="44">
        <v>4270</v>
      </c>
      <c r="E256" s="164">
        <f>IF(miasto2004!E508&gt;0,miasto2004!E508,"")</f>
        <v>22600</v>
      </c>
      <c r="F256" s="164">
        <f>IF(miasto2004!F508&gt;0,miasto2004!F508,"")</f>
        <v>25100</v>
      </c>
      <c r="G256" s="164">
        <f>IF(miasto2004!G508&gt;0,miasto2004!G508,"")</f>
        <v>22600</v>
      </c>
      <c r="H256" s="164">
        <f>IF(miasto2004!H508&gt;0,miasto2004!H508,"")</f>
        <v>22600</v>
      </c>
      <c r="I256" s="164">
        <f>IF(miasto2004!I508&gt;0,miasto2004!I508,"")</f>
      </c>
      <c r="J256" s="164">
        <f>IF(miasto2004!J508&gt;0,miasto2004!J508,"")</f>
      </c>
      <c r="K256" s="26">
        <f t="shared" si="35"/>
        <v>1</v>
      </c>
    </row>
    <row r="257" spans="1:11" s="104" customFormat="1" ht="12.75">
      <c r="A257" s="27"/>
      <c r="B257" s="32"/>
      <c r="C257" s="89" t="s">
        <v>21</v>
      </c>
      <c r="D257" s="44">
        <v>4300</v>
      </c>
      <c r="E257" s="164">
        <f>IF(miasto2004!E509&gt;0,miasto2004!E509,"")</f>
        <v>24100</v>
      </c>
      <c r="F257" s="164">
        <f>IF(miasto2004!F509&gt;0,miasto2004!F509,"")</f>
        <v>19700</v>
      </c>
      <c r="G257" s="164">
        <f>IF(miasto2004!G509&gt;0,miasto2004!G509,"")</f>
        <v>20600</v>
      </c>
      <c r="H257" s="164">
        <f>IF(miasto2004!H509&gt;0,miasto2004!H509,"")</f>
        <v>20600</v>
      </c>
      <c r="I257" s="164">
        <f>IF(miasto2004!I509&gt;0,miasto2004!I509,"")</f>
      </c>
      <c r="J257" s="164">
        <f>IF(miasto2004!J509&gt;0,miasto2004!J509,"")</f>
      </c>
      <c r="K257" s="26">
        <f t="shared" si="35"/>
        <v>0.8547717842323651</v>
      </c>
    </row>
    <row r="258" spans="1:11" s="104" customFormat="1" ht="12.75">
      <c r="A258" s="27"/>
      <c r="B258" s="32"/>
      <c r="C258" s="89" t="s">
        <v>106</v>
      </c>
      <c r="D258" s="44">
        <v>4410</v>
      </c>
      <c r="E258" s="164">
        <f>IF(miasto2004!E510&gt;0,miasto2004!E510,"")</f>
        <v>500</v>
      </c>
      <c r="F258" s="164">
        <f>IF(miasto2004!F510&gt;0,miasto2004!F510,"")</f>
        <v>500</v>
      </c>
      <c r="G258" s="164">
        <f>IF(miasto2004!G510&gt;0,miasto2004!G510,"")</f>
        <v>500</v>
      </c>
      <c r="H258" s="164">
        <f>IF(miasto2004!H510&gt;0,miasto2004!H510,"")</f>
        <v>500</v>
      </c>
      <c r="I258" s="164">
        <f>IF(miasto2004!I510&gt;0,miasto2004!I510,"")</f>
      </c>
      <c r="J258" s="164">
        <f>IF(miasto2004!J510&gt;0,miasto2004!J510,"")</f>
      </c>
      <c r="K258" s="26">
        <f t="shared" si="35"/>
        <v>1</v>
      </c>
    </row>
    <row r="259" spans="1:11" s="104" customFormat="1" ht="12.75">
      <c r="A259" s="27"/>
      <c r="B259" s="32"/>
      <c r="C259" s="89" t="s">
        <v>114</v>
      </c>
      <c r="D259" s="44">
        <v>4430</v>
      </c>
      <c r="E259" s="164">
        <f>IF(miasto2004!E511&gt;0,miasto2004!E511,"")</f>
        <v>5100</v>
      </c>
      <c r="F259" s="164">
        <f>IF(miasto2004!F511&gt;0,miasto2004!F511,"")</f>
        <v>13900</v>
      </c>
      <c r="G259" s="164">
        <f>IF(miasto2004!G511&gt;0,miasto2004!G511,"")</f>
        <v>5100</v>
      </c>
      <c r="H259" s="164">
        <f>IF(miasto2004!H511&gt;0,miasto2004!H511,"")</f>
        <v>5100</v>
      </c>
      <c r="I259" s="164">
        <f>IF(miasto2004!I511&gt;0,miasto2004!I511,"")</f>
      </c>
      <c r="J259" s="164">
        <f>IF(miasto2004!J511&gt;0,miasto2004!J511,"")</f>
      </c>
      <c r="K259" s="26">
        <f t="shared" si="35"/>
        <v>1</v>
      </c>
    </row>
    <row r="260" spans="1:11" s="104" customFormat="1" ht="12.75">
      <c r="A260" s="27"/>
      <c r="B260" s="32"/>
      <c r="C260" s="89" t="s">
        <v>107</v>
      </c>
      <c r="D260" s="44">
        <v>4440</v>
      </c>
      <c r="E260" s="164">
        <f>IF(miasto2004!E512&gt;0,miasto2004!E512,"")</f>
        <v>57700</v>
      </c>
      <c r="F260" s="164">
        <f>IF(miasto2004!F512&gt;0,miasto2004!F512,"")</f>
        <v>61400</v>
      </c>
      <c r="G260" s="164">
        <f>IF(miasto2004!G512&gt;0,miasto2004!G512,"")</f>
        <v>57700</v>
      </c>
      <c r="H260" s="164">
        <f>IF(miasto2004!H512&gt;0,miasto2004!H512,"")</f>
        <v>57700</v>
      </c>
      <c r="I260" s="164">
        <f>IF(miasto2004!I512&gt;0,miasto2004!I512,"")</f>
      </c>
      <c r="J260" s="164">
        <f>IF(miasto2004!J512&gt;0,miasto2004!J512,"")</f>
      </c>
      <c r="K260" s="26">
        <f t="shared" si="35"/>
        <v>1</v>
      </c>
    </row>
    <row r="261" spans="1:11" s="104" customFormat="1" ht="12.75">
      <c r="A261" s="27"/>
      <c r="B261" s="32"/>
      <c r="C261" s="89" t="s">
        <v>324</v>
      </c>
      <c r="D261" s="44">
        <v>4480</v>
      </c>
      <c r="E261" s="164">
        <f>IF(miasto2004!E513&gt;0,miasto2004!E513,"")</f>
        <v>600</v>
      </c>
      <c r="F261" s="164">
        <f>IF(miasto2004!F513&gt;0,miasto2004!F513,"")</f>
        <v>600</v>
      </c>
      <c r="G261" s="164">
        <f>IF(miasto2004!G513&gt;0,miasto2004!G513,"")</f>
        <v>600</v>
      </c>
      <c r="H261" s="164">
        <f>IF(miasto2004!H513&gt;0,miasto2004!H513,"")</f>
        <v>600</v>
      </c>
      <c r="I261" s="164">
        <f>IF(miasto2004!I513&gt;0,miasto2004!I513,"")</f>
      </c>
      <c r="J261" s="164">
        <f>IF(miasto2004!J513&gt;0,miasto2004!J513,"")</f>
      </c>
      <c r="K261" s="26">
        <f t="shared" si="35"/>
        <v>1</v>
      </c>
    </row>
    <row r="262" spans="1:11" s="104" customFormat="1" ht="12.75">
      <c r="A262" s="27"/>
      <c r="B262" s="32"/>
      <c r="C262" s="89" t="s">
        <v>34</v>
      </c>
      <c r="D262" s="44">
        <v>6050</v>
      </c>
      <c r="E262" s="45">
        <f>IF(miasto2004!E514&gt;0,miasto2004!E514,"")</f>
        <v>520000</v>
      </c>
      <c r="F262" s="45">
        <f>IF(miasto2004!F514&gt;0,miasto2004!F514,"")</f>
      </c>
      <c r="G262" s="45">
        <f>IF(miasto2004!G514&gt;0,miasto2004!G514,"")</f>
      </c>
      <c r="H262" s="45">
        <f>IF(miasto2004!H514&gt;0,miasto2004!H514,"")</f>
      </c>
      <c r="I262" s="45">
        <f>IF(miasto2004!I514&gt;0,miasto2004!I514,"")</f>
      </c>
      <c r="J262" s="45">
        <f>IF(miasto2004!J514&gt;0,miasto2004!J514,"")</f>
      </c>
      <c r="K262" s="26">
        <f t="shared" si="35"/>
      </c>
    </row>
    <row r="263" spans="1:11" s="106" customFormat="1" ht="21" customHeight="1">
      <c r="A263" s="39" t="s">
        <v>153</v>
      </c>
      <c r="B263" s="62" t="s">
        <v>409</v>
      </c>
      <c r="C263" s="102" t="s">
        <v>410</v>
      </c>
      <c r="D263" s="80"/>
      <c r="E263" s="81">
        <f aca="true" t="shared" si="43" ref="E263:J263">IF(SUM(E264:E268)&gt;0,SUM(E264:E268),"")</f>
        <v>524490</v>
      </c>
      <c r="F263" s="81">
        <f t="shared" si="43"/>
        <v>709507</v>
      </c>
      <c r="G263" s="81">
        <f t="shared" si="43"/>
        <v>638460</v>
      </c>
      <c r="H263" s="81">
        <f t="shared" si="43"/>
        <v>638460</v>
      </c>
      <c r="I263" s="81">
        <f t="shared" si="43"/>
      </c>
      <c r="J263" s="81">
        <f t="shared" si="43"/>
      </c>
      <c r="K263" s="26">
        <f t="shared" si="35"/>
        <v>1.217296802608248</v>
      </c>
    </row>
    <row r="264" spans="1:11" s="104" customFormat="1" ht="13.5" customHeight="1">
      <c r="A264" s="27"/>
      <c r="B264" s="32"/>
      <c r="C264" s="89" t="s">
        <v>98</v>
      </c>
      <c r="D264" s="66">
        <v>4110</v>
      </c>
      <c r="E264" s="164">
        <f>IF(miasto2004!E531&gt;0,miasto2004!E531,"")</f>
        <v>4546</v>
      </c>
      <c r="F264" s="164">
        <f>IF(miasto2004!F531&gt;0,miasto2004!F531,"")</f>
        <v>9658</v>
      </c>
      <c r="G264" s="164">
        <f>IF(miasto2004!G531&gt;0,miasto2004!G531,"")</f>
        <v>9658</v>
      </c>
      <c r="H264" s="164">
        <f>IF(miasto2004!H531&gt;0,miasto2004!H531,"")</f>
        <v>9658</v>
      </c>
      <c r="I264" s="164">
        <f>IF(miasto2004!I531&gt;0,miasto2004!I531,"")</f>
      </c>
      <c r="J264" s="164">
        <f>IF(miasto2004!J531&gt;0,miasto2004!J531,"")</f>
      </c>
      <c r="K264" s="26">
        <f t="shared" si="35"/>
        <v>2.124505059392873</v>
      </c>
    </row>
    <row r="265" spans="1:11" s="104" customFormat="1" ht="13.5" customHeight="1">
      <c r="A265" s="27"/>
      <c r="B265" s="32"/>
      <c r="C265" s="89" t="s">
        <v>202</v>
      </c>
      <c r="D265" s="44">
        <v>3110</v>
      </c>
      <c r="E265" s="164">
        <f>IF(miasto2004!E532&gt;0,miasto2004!E532,"")</f>
        <v>489670</v>
      </c>
      <c r="F265" s="164">
        <f>IF(miasto2004!F532&gt;0,miasto2004!F532,"")</f>
        <v>641047</v>
      </c>
      <c r="G265" s="164">
        <f>IF(miasto2004!G532&gt;0,miasto2004!G532,"")</f>
        <v>570000</v>
      </c>
      <c r="H265" s="164">
        <f>IF(miasto2004!H532&gt;0,miasto2004!H532,"")</f>
        <v>570000</v>
      </c>
      <c r="I265" s="164">
        <f>IF(miasto2004!I532&gt;0,miasto2004!I532,"")</f>
      </c>
      <c r="J265" s="164">
        <f>IF(miasto2004!J532&gt;0,miasto2004!J532,"")</f>
      </c>
      <c r="K265" s="26">
        <f t="shared" si="35"/>
        <v>1.1640492576633243</v>
      </c>
    </row>
    <row r="266" spans="1:11" s="104" customFormat="1" ht="13.5" customHeight="1">
      <c r="A266" s="27"/>
      <c r="B266" s="32"/>
      <c r="C266" s="89" t="s">
        <v>99</v>
      </c>
      <c r="D266" s="44">
        <v>4120</v>
      </c>
      <c r="E266" s="164">
        <f>IF(miasto2004!E533&gt;0,miasto2004!E533,"")</f>
        <v>644</v>
      </c>
      <c r="F266" s="164">
        <f>IF(miasto2004!F533&gt;0,miasto2004!F533,"")</f>
        <v>1336</v>
      </c>
      <c r="G266" s="164">
        <f>IF(miasto2004!G533&gt;0,miasto2004!G533,"")</f>
        <v>1336</v>
      </c>
      <c r="H266" s="164">
        <f>IF(miasto2004!H533&gt;0,miasto2004!H533,"")</f>
        <v>1336</v>
      </c>
      <c r="I266" s="164">
        <f>IF(miasto2004!I533&gt;0,miasto2004!I533,"")</f>
      </c>
      <c r="J266" s="164">
        <f>IF(miasto2004!J533&gt;0,miasto2004!J533,"")</f>
      </c>
      <c r="K266" s="26">
        <f t="shared" si="35"/>
        <v>2.0745341614906834</v>
      </c>
    </row>
    <row r="267" spans="1:11" s="104" customFormat="1" ht="13.5" customHeight="1">
      <c r="A267" s="27"/>
      <c r="B267" s="32"/>
      <c r="C267" s="89" t="s">
        <v>21</v>
      </c>
      <c r="D267" s="44">
        <v>4300</v>
      </c>
      <c r="E267" s="164">
        <f>IF(miasto2004!E534&gt;0,miasto2004!E534,"")</f>
        <v>27230</v>
      </c>
      <c r="F267" s="164">
        <f>IF(miasto2004!F534&gt;0,miasto2004!F534,"")</f>
        <v>54466</v>
      </c>
      <c r="G267" s="164">
        <f>IF(miasto2004!G534&gt;0,miasto2004!G534,"")</f>
        <v>54466</v>
      </c>
      <c r="H267" s="164">
        <f>IF(miasto2004!H534&gt;0,miasto2004!H534,"")</f>
        <v>54466</v>
      </c>
      <c r="I267" s="164">
        <f>IF(miasto2004!I534&gt;0,miasto2004!I534,"")</f>
      </c>
      <c r="J267" s="164">
        <f>IF(miasto2004!J534&gt;0,miasto2004!J534,"")</f>
      </c>
      <c r="K267" s="26">
        <f t="shared" si="35"/>
        <v>2.0002203452074916</v>
      </c>
    </row>
    <row r="268" spans="1:11" s="104" customFormat="1" ht="13.5" customHeight="1">
      <c r="A268" s="27"/>
      <c r="B268" s="59"/>
      <c r="C268" s="89" t="s">
        <v>105</v>
      </c>
      <c r="D268" s="44">
        <v>4210</v>
      </c>
      <c r="E268" s="164">
        <f>IF(miasto2004!E535&gt;0,miasto2004!E535,"")</f>
        <v>2400</v>
      </c>
      <c r="F268" s="164">
        <f>IF(miasto2004!F535&gt;0,miasto2004!F535,"")</f>
        <v>3000</v>
      </c>
      <c r="G268" s="164">
        <f>IF(miasto2004!G535&gt;0,miasto2004!G535,"")</f>
        <v>3000</v>
      </c>
      <c r="H268" s="164">
        <f>IF(miasto2004!H535&gt;0,miasto2004!H535,"")</f>
        <v>3000</v>
      </c>
      <c r="I268" s="164">
        <f>IF(miasto2004!I535&gt;0,miasto2004!I535,"")</f>
      </c>
      <c r="J268" s="164">
        <f>IF(miasto2004!J535&gt;0,miasto2004!J535,"")</f>
      </c>
      <c r="K268" s="26">
        <f t="shared" si="35"/>
        <v>1.25</v>
      </c>
    </row>
    <row r="269" spans="1:11" s="106" customFormat="1" ht="18" customHeight="1">
      <c r="A269" s="39" t="s">
        <v>153</v>
      </c>
      <c r="B269" s="40" t="s">
        <v>205</v>
      </c>
      <c r="C269" s="88" t="s">
        <v>206</v>
      </c>
      <c r="D269" s="42"/>
      <c r="E269" s="31">
        <f aca="true" t="shared" si="44" ref="E269:J269">IF(SUM(E270)&gt;0,SUM(E270),"")</f>
        <v>34000</v>
      </c>
      <c r="F269" s="31">
        <f t="shared" si="44"/>
        <v>36000</v>
      </c>
      <c r="G269" s="31">
        <f t="shared" si="44"/>
        <v>36000</v>
      </c>
      <c r="H269" s="31">
        <f t="shared" si="44"/>
      </c>
      <c r="I269" s="31">
        <f t="shared" si="44"/>
      </c>
      <c r="J269" s="31">
        <f t="shared" si="44"/>
        <v>36000</v>
      </c>
      <c r="K269" s="26">
        <f t="shared" si="35"/>
        <v>1.0588235294117647</v>
      </c>
    </row>
    <row r="270" spans="1:11" s="123" customFormat="1" ht="15.75" customHeight="1">
      <c r="A270" s="27"/>
      <c r="B270" s="32"/>
      <c r="C270" s="89" t="s">
        <v>202</v>
      </c>
      <c r="D270" s="48">
        <v>3110</v>
      </c>
      <c r="E270" s="55">
        <f aca="true" t="shared" si="45" ref="E270:J270">IF(SUM(E271:E272)&gt;0,SUM(E271:E272),"")</f>
        <v>34000</v>
      </c>
      <c r="F270" s="55">
        <f t="shared" si="45"/>
        <v>36000</v>
      </c>
      <c r="G270" s="55">
        <f t="shared" si="45"/>
        <v>36000</v>
      </c>
      <c r="H270" s="55">
        <f t="shared" si="45"/>
      </c>
      <c r="I270" s="55">
        <f t="shared" si="45"/>
      </c>
      <c r="J270" s="55">
        <f t="shared" si="45"/>
        <v>36000</v>
      </c>
      <c r="K270" s="26">
        <f t="shared" si="35"/>
        <v>1.0588235294117647</v>
      </c>
    </row>
    <row r="271" spans="1:11" s="104" customFormat="1" ht="13.5" customHeight="1">
      <c r="A271" s="27"/>
      <c r="B271" s="32"/>
      <c r="C271" s="139" t="s">
        <v>411</v>
      </c>
      <c r="D271" s="57"/>
      <c r="E271" s="164">
        <f>IF(miasto2004!E551&gt;0,miasto2004!E551,"")</f>
        <v>34000</v>
      </c>
      <c r="F271" s="164">
        <f>IF(miasto2004!F551&gt;0,miasto2004!F551,"")</f>
        <v>36000</v>
      </c>
      <c r="G271" s="164">
        <f>IF(miasto2004!G551&gt;0,miasto2004!G551,"")</f>
        <v>36000</v>
      </c>
      <c r="H271" s="164">
        <f>IF(miasto2004!H551&gt;0,miasto2004!H551,"")</f>
      </c>
      <c r="I271" s="164">
        <f>IF(miasto2004!I551&gt;0,miasto2004!I551,"")</f>
      </c>
      <c r="J271" s="164">
        <f>IF(miasto2004!J551&gt;0,miasto2004!J551,"")</f>
        <v>36000</v>
      </c>
      <c r="K271" s="26">
        <f t="shared" si="35"/>
        <v>1.0588235294117647</v>
      </c>
    </row>
    <row r="272" spans="1:11" s="104" customFormat="1" ht="13.5" customHeight="1">
      <c r="A272" s="27"/>
      <c r="B272" s="59"/>
      <c r="C272" s="118"/>
      <c r="D272" s="50"/>
      <c r="E272" s="45">
        <f>IF(miasto2004!E552&gt;0,miasto2004!E552,"")</f>
      </c>
      <c r="F272" s="45">
        <f>IF(miasto2004!F552&gt;0,miasto2004!F552,"")</f>
      </c>
      <c r="G272" s="45">
        <f>IF(miasto2004!G552&gt;0,miasto2004!G552,"")</f>
      </c>
      <c r="H272" s="45">
        <f>IF(miasto2004!H552&gt;0,miasto2004!H552,"")</f>
      </c>
      <c r="I272" s="45">
        <f>IF(miasto2004!I552&gt;0,miasto2004!I552,"")</f>
      </c>
      <c r="J272" s="45">
        <f>IF(miasto2004!J552&gt;0,miasto2004!J552,"")</f>
      </c>
      <c r="K272" s="26">
        <f t="shared" si="35"/>
      </c>
    </row>
    <row r="273" spans="1:11" s="106" customFormat="1" ht="31.5" customHeight="1">
      <c r="A273" s="27" t="s">
        <v>153</v>
      </c>
      <c r="B273" s="62" t="s">
        <v>412</v>
      </c>
      <c r="C273" s="102" t="s">
        <v>413</v>
      </c>
      <c r="D273" s="80"/>
      <c r="E273" s="81">
        <f aca="true" t="shared" si="46" ref="E273:J273">IF(SUM(E274:E285)&gt;0,SUM(E274:E285),"")</f>
        <v>218627</v>
      </c>
      <c r="F273" s="81">
        <f t="shared" si="46"/>
        <v>236812</v>
      </c>
      <c r="G273" s="81">
        <f t="shared" si="46"/>
        <v>227111</v>
      </c>
      <c r="H273" s="81">
        <f t="shared" si="46"/>
        <v>227111</v>
      </c>
      <c r="I273" s="81">
        <f t="shared" si="46"/>
      </c>
      <c r="J273" s="81">
        <f t="shared" si="46"/>
      </c>
      <c r="K273" s="26">
        <f t="shared" si="35"/>
        <v>1.0388058199581935</v>
      </c>
    </row>
    <row r="274" spans="1:11" s="142" customFormat="1" ht="12.75">
      <c r="A274" s="27"/>
      <c r="B274" s="32"/>
      <c r="C274" s="89" t="s">
        <v>414</v>
      </c>
      <c r="D274" s="44">
        <v>3020</v>
      </c>
      <c r="E274" s="164">
        <f>IF(miasto2004!E573&gt;0,miasto2004!E573,"")</f>
        <v>56</v>
      </c>
      <c r="F274" s="164">
        <f>IF(miasto2004!F573&gt;0,miasto2004!F573,"")</f>
        <v>600</v>
      </c>
      <c r="G274" s="164">
        <f>IF(miasto2004!G573&gt;0,miasto2004!G573,"")</f>
        <v>56</v>
      </c>
      <c r="H274" s="164">
        <f>IF(miasto2004!H573&gt;0,miasto2004!H573,"")</f>
        <v>56</v>
      </c>
      <c r="I274" s="164">
        <f>IF(miasto2004!I573&gt;0,miasto2004!I573,"")</f>
      </c>
      <c r="J274" s="164">
        <f>IF(miasto2004!J573&gt;0,miasto2004!J573,"")</f>
      </c>
      <c r="K274" s="26">
        <f t="shared" si="35"/>
        <v>1</v>
      </c>
    </row>
    <row r="275" spans="1:11" s="104" customFormat="1" ht="12.75">
      <c r="A275" s="27"/>
      <c r="B275" s="32"/>
      <c r="C275" s="89" t="s">
        <v>103</v>
      </c>
      <c r="D275" s="44">
        <v>4010</v>
      </c>
      <c r="E275" s="164">
        <f>IF(miasto2004!E574&gt;0,miasto2004!E574,"")</f>
        <v>148140</v>
      </c>
      <c r="F275" s="164">
        <f>IF(miasto2004!F574&gt;0,miasto2004!F574,"")</f>
        <v>149917</v>
      </c>
      <c r="G275" s="164">
        <f>IF(miasto2004!G574&gt;0,miasto2004!G574,"")</f>
        <v>149917</v>
      </c>
      <c r="H275" s="164">
        <f>IF(miasto2004!H574&gt;0,miasto2004!H574,"")</f>
        <v>149917</v>
      </c>
      <c r="I275" s="164">
        <f>IF(miasto2004!I574&gt;0,miasto2004!I574,"")</f>
      </c>
      <c r="J275" s="164">
        <f>IF(miasto2004!J574&gt;0,miasto2004!J574,"")</f>
      </c>
      <c r="K275" s="26">
        <f t="shared" si="35"/>
        <v>1.011995409747536</v>
      </c>
    </row>
    <row r="276" spans="1:11" s="104" customFormat="1" ht="12.75">
      <c r="A276" s="27"/>
      <c r="B276" s="32"/>
      <c r="C276" s="89" t="s">
        <v>176</v>
      </c>
      <c r="D276" s="44">
        <v>4040</v>
      </c>
      <c r="E276" s="164">
        <f>IF(miasto2004!E575&gt;0,miasto2004!E575,"")</f>
        <v>10729</v>
      </c>
      <c r="F276" s="164">
        <f>IF(miasto2004!F575&gt;0,miasto2004!F575,"")</f>
        <v>12480</v>
      </c>
      <c r="G276" s="164">
        <f>IF(miasto2004!G575&gt;0,miasto2004!G575,"")</f>
        <v>12480</v>
      </c>
      <c r="H276" s="164">
        <f>IF(miasto2004!H575&gt;0,miasto2004!H575,"")</f>
        <v>12480</v>
      </c>
      <c r="I276" s="164">
        <f>IF(miasto2004!I575&gt;0,miasto2004!I575,"")</f>
      </c>
      <c r="J276" s="164">
        <f>IF(miasto2004!J575&gt;0,miasto2004!J575,"")</f>
      </c>
      <c r="K276" s="26">
        <f t="shared" si="35"/>
        <v>1.1632025351850126</v>
      </c>
    </row>
    <row r="277" spans="1:11" s="104" customFormat="1" ht="12.75">
      <c r="A277" s="27"/>
      <c r="B277" s="32"/>
      <c r="C277" s="89" t="s">
        <v>98</v>
      </c>
      <c r="D277" s="44">
        <v>4110</v>
      </c>
      <c r="E277" s="164">
        <f>IF(miasto2004!E576&gt;0,miasto2004!E576,"")</f>
        <v>27234</v>
      </c>
      <c r="F277" s="164">
        <f>IF(miasto2004!F576&gt;0,miasto2004!F576,"")</f>
        <v>29322</v>
      </c>
      <c r="G277" s="164">
        <f>IF(miasto2004!G576&gt;0,miasto2004!G576,"")</f>
        <v>29322</v>
      </c>
      <c r="H277" s="164">
        <f>IF(miasto2004!H576&gt;0,miasto2004!H576,"")</f>
        <v>29322</v>
      </c>
      <c r="I277" s="164">
        <f>IF(miasto2004!I576&gt;0,miasto2004!I576,"")</f>
      </c>
      <c r="J277" s="164">
        <f>IF(miasto2004!J576&gt;0,miasto2004!J576,"")</f>
      </c>
      <c r="K277" s="26">
        <f t="shared" si="35"/>
        <v>1.076668869795109</v>
      </c>
    </row>
    <row r="278" spans="1:11" s="104" customFormat="1" ht="12.75">
      <c r="A278" s="27"/>
      <c r="B278" s="32"/>
      <c r="C278" s="89" t="s">
        <v>99</v>
      </c>
      <c r="D278" s="44">
        <v>4120</v>
      </c>
      <c r="E278" s="164">
        <f>IF(miasto2004!E577&gt;0,miasto2004!E577,"")</f>
        <v>3680</v>
      </c>
      <c r="F278" s="164">
        <f>IF(miasto2004!F577&gt;0,miasto2004!F577,"")</f>
        <v>3949</v>
      </c>
      <c r="G278" s="164">
        <f>IF(miasto2004!G577&gt;0,miasto2004!G577,"")</f>
        <v>3949</v>
      </c>
      <c r="H278" s="164">
        <f>IF(miasto2004!H577&gt;0,miasto2004!H577,"")</f>
        <v>3949</v>
      </c>
      <c r="I278" s="164">
        <f>IF(miasto2004!I577&gt;0,miasto2004!I577,"")</f>
      </c>
      <c r="J278" s="164">
        <f>IF(miasto2004!J577&gt;0,miasto2004!J577,"")</f>
      </c>
      <c r="K278" s="26">
        <f t="shared" si="35"/>
        <v>1.0730978260869566</v>
      </c>
    </row>
    <row r="279" spans="1:11" s="104" customFormat="1" ht="12.75">
      <c r="A279" s="27"/>
      <c r="B279" s="32"/>
      <c r="C279" s="89" t="s">
        <v>105</v>
      </c>
      <c r="D279" s="44">
        <v>4210</v>
      </c>
      <c r="E279" s="164">
        <f>IF(miasto2004!E578&gt;0,miasto2004!E578,"")</f>
        <v>3400</v>
      </c>
      <c r="F279" s="164">
        <f>IF(miasto2004!F578&gt;0,miasto2004!F578,"")</f>
        <v>6800</v>
      </c>
      <c r="G279" s="164">
        <f>IF(miasto2004!G578&gt;0,miasto2004!G578,"")</f>
        <v>3470</v>
      </c>
      <c r="H279" s="164">
        <f>IF(miasto2004!H578&gt;0,miasto2004!H578,"")</f>
        <v>3470</v>
      </c>
      <c r="I279" s="164">
        <f>IF(miasto2004!I578&gt;0,miasto2004!I578,"")</f>
      </c>
      <c r="J279" s="164">
        <f>IF(miasto2004!J578&gt;0,miasto2004!J578,"")</f>
      </c>
      <c r="K279" s="26">
        <f t="shared" si="35"/>
        <v>1.0205882352941176</v>
      </c>
    </row>
    <row r="280" spans="1:11" s="104" customFormat="1" ht="12.75">
      <c r="A280" s="27"/>
      <c r="B280" s="32"/>
      <c r="C280" s="89" t="s">
        <v>113</v>
      </c>
      <c r="D280" s="44">
        <v>4260</v>
      </c>
      <c r="E280" s="164">
        <f>IF(miasto2004!E579&gt;0,miasto2004!E579,"")</f>
        <v>4914</v>
      </c>
      <c r="F280" s="164">
        <f>IF(miasto2004!F579&gt;0,miasto2004!F579,"")</f>
        <v>11100</v>
      </c>
      <c r="G280" s="164">
        <f>IF(miasto2004!G579&gt;0,miasto2004!G579,"")</f>
        <v>8883</v>
      </c>
      <c r="H280" s="164">
        <f>IF(miasto2004!H579&gt;0,miasto2004!H579,"")</f>
        <v>8883</v>
      </c>
      <c r="I280" s="164">
        <f>IF(miasto2004!I579&gt;0,miasto2004!I579,"")</f>
      </c>
      <c r="J280" s="164">
        <f>IF(miasto2004!J579&gt;0,miasto2004!J579,"")</f>
      </c>
      <c r="K280" s="26">
        <f aca="true" t="shared" si="47" ref="K280:K346">IF(AND(G280&lt;&gt;"",E280&lt;&gt;""),G280/E280,"")</f>
        <v>1.8076923076923077</v>
      </c>
    </row>
    <row r="281" spans="1:11" s="104" customFormat="1" ht="12.75">
      <c r="A281" s="27"/>
      <c r="B281" s="32"/>
      <c r="C281" s="89" t="s">
        <v>117</v>
      </c>
      <c r="D281" s="44">
        <v>4270</v>
      </c>
      <c r="E281" s="164">
        <f>IF(miasto2004!E580&gt;0,miasto2004!E580,"")</f>
        <v>500</v>
      </c>
      <c r="F281" s="164">
        <f>IF(miasto2004!F580&gt;0,miasto2004!F580,"")</f>
        <v>1500</v>
      </c>
      <c r="G281" s="164">
        <f>IF(miasto2004!G580&gt;0,miasto2004!G580,"")</f>
        <v>510</v>
      </c>
      <c r="H281" s="164">
        <f>IF(miasto2004!H580&gt;0,miasto2004!H580,"")</f>
        <v>510</v>
      </c>
      <c r="I281" s="164">
        <f>IF(miasto2004!I580&gt;0,miasto2004!I580,"")</f>
      </c>
      <c r="J281" s="164">
        <f>IF(miasto2004!J580&gt;0,miasto2004!J580,"")</f>
      </c>
      <c r="K281" s="26">
        <f t="shared" si="47"/>
        <v>1.02</v>
      </c>
    </row>
    <row r="282" spans="1:11" s="104" customFormat="1" ht="12.75">
      <c r="A282" s="27"/>
      <c r="B282" s="32"/>
      <c r="C282" s="89" t="s">
        <v>21</v>
      </c>
      <c r="D282" s="44">
        <v>4300</v>
      </c>
      <c r="E282" s="164">
        <f>IF(miasto2004!E581&gt;0,miasto2004!E581,"")</f>
        <v>9763</v>
      </c>
      <c r="F282" s="164">
        <f>IF(miasto2004!F581&gt;0,miasto2004!F581,"")</f>
        <v>9400</v>
      </c>
      <c r="G282" s="164">
        <f>IF(miasto2004!G581&gt;0,miasto2004!G581,"")</f>
        <v>9180</v>
      </c>
      <c r="H282" s="164">
        <f>IF(miasto2004!H581&gt;0,miasto2004!H581,"")</f>
        <v>9180</v>
      </c>
      <c r="I282" s="164">
        <f>IF(miasto2004!I581&gt;0,miasto2004!I581,"")</f>
      </c>
      <c r="J282" s="164">
        <f>IF(miasto2004!J581&gt;0,miasto2004!J581,"")</f>
      </c>
      <c r="K282" s="26">
        <f t="shared" si="47"/>
        <v>0.9402847485404077</v>
      </c>
    </row>
    <row r="283" spans="1:11" s="104" customFormat="1" ht="12.75">
      <c r="A283" s="27"/>
      <c r="B283" s="32"/>
      <c r="C283" s="89" t="s">
        <v>106</v>
      </c>
      <c r="D283" s="44">
        <v>4410</v>
      </c>
      <c r="E283" s="164">
        <f>IF(miasto2004!E582&gt;0,miasto2004!E582,"")</f>
        <v>500</v>
      </c>
      <c r="F283" s="164">
        <f>IF(miasto2004!F582&gt;0,miasto2004!F582,"")</f>
        <v>1000</v>
      </c>
      <c r="G283" s="164">
        <f>IF(miasto2004!G582&gt;0,miasto2004!G582,"")</f>
        <v>500</v>
      </c>
      <c r="H283" s="164">
        <f>IF(miasto2004!H582&gt;0,miasto2004!H582,"")</f>
        <v>500</v>
      </c>
      <c r="I283" s="164">
        <f>IF(miasto2004!I582&gt;0,miasto2004!I582,"")</f>
      </c>
      <c r="J283" s="164">
        <f>IF(miasto2004!J582&gt;0,miasto2004!J582,"")</f>
      </c>
      <c r="K283" s="26">
        <f t="shared" si="47"/>
        <v>1</v>
      </c>
    </row>
    <row r="284" spans="1:11" s="104" customFormat="1" ht="12.75">
      <c r="A284" s="27"/>
      <c r="B284" s="32"/>
      <c r="C284" s="89" t="s">
        <v>114</v>
      </c>
      <c r="D284" s="44">
        <v>4430</v>
      </c>
      <c r="E284" s="164">
        <f>IF(miasto2004!E583&gt;0,miasto2004!E583,"")</f>
        <v>811</v>
      </c>
      <c r="F284" s="164">
        <f>IF(miasto2004!F583&gt;0,miasto2004!F583,"")</f>
        <v>2000</v>
      </c>
      <c r="G284" s="164">
        <f>IF(miasto2004!G583&gt;0,miasto2004!G583,"")</f>
        <v>100</v>
      </c>
      <c r="H284" s="164">
        <f>IF(miasto2004!H583&gt;0,miasto2004!H583,"")</f>
        <v>100</v>
      </c>
      <c r="I284" s="164">
        <f>IF(miasto2004!I583&gt;0,miasto2004!I583,"")</f>
      </c>
      <c r="J284" s="164">
        <f>IF(miasto2004!J583&gt;0,miasto2004!J583,"")</f>
      </c>
      <c r="K284" s="26">
        <f t="shared" si="47"/>
        <v>0.12330456226880394</v>
      </c>
    </row>
    <row r="285" spans="1:11" s="104" customFormat="1" ht="13.5" customHeight="1">
      <c r="A285" s="27"/>
      <c r="B285" s="59"/>
      <c r="C285" s="89" t="s">
        <v>107</v>
      </c>
      <c r="D285" s="44">
        <v>4440</v>
      </c>
      <c r="E285" s="45">
        <f>IF(miasto2004!E584&gt;0,miasto2004!E584,"")</f>
        <v>8900</v>
      </c>
      <c r="F285" s="45">
        <f>IF(miasto2004!F584&gt;0,miasto2004!F584,"")</f>
        <v>8744</v>
      </c>
      <c r="G285" s="45">
        <f>IF(miasto2004!G584&gt;0,miasto2004!G584,"")</f>
        <v>8744</v>
      </c>
      <c r="H285" s="45">
        <f>IF(miasto2004!H584&gt;0,miasto2004!H584,"")</f>
        <v>8744</v>
      </c>
      <c r="I285" s="45">
        <f>IF(miasto2004!I584&gt;0,miasto2004!I584,"")</f>
      </c>
      <c r="J285" s="45">
        <f>IF(miasto2004!J584&gt;0,miasto2004!J584,"")</f>
      </c>
      <c r="K285" s="26">
        <f t="shared" si="47"/>
        <v>0.9824719101123596</v>
      </c>
    </row>
    <row r="286" spans="1:11" s="104" customFormat="1" ht="30.75" customHeight="1">
      <c r="A286" s="27" t="s">
        <v>153</v>
      </c>
      <c r="B286" s="198" t="s">
        <v>415</v>
      </c>
      <c r="C286" s="199" t="s">
        <v>416</v>
      </c>
      <c r="D286" s="101"/>
      <c r="E286" s="81">
        <f aca="true" t="shared" si="48" ref="E286:J286">IF(SUM(E287:E287)&gt;0,SUM(E287:E287),"")</f>
        <v>38640</v>
      </c>
      <c r="F286" s="81">
        <f t="shared" si="48"/>
        <v>40000</v>
      </c>
      <c r="G286" s="81">
        <f t="shared" si="48"/>
        <v>40000</v>
      </c>
      <c r="H286" s="81">
        <f t="shared" si="48"/>
      </c>
      <c r="I286" s="81">
        <f t="shared" si="48"/>
      </c>
      <c r="J286" s="81">
        <f t="shared" si="48"/>
        <v>40000</v>
      </c>
      <c r="K286" s="26">
        <f t="shared" si="47"/>
        <v>1.0351966873706004</v>
      </c>
    </row>
    <row r="287" spans="1:11" s="104" customFormat="1" ht="12.75">
      <c r="A287" s="27"/>
      <c r="B287" s="32"/>
      <c r="C287" s="89" t="s">
        <v>202</v>
      </c>
      <c r="D287" s="44">
        <v>3110</v>
      </c>
      <c r="E287" s="164">
        <f>IF(miasto2004!E595&gt;0,miasto2004!E595,"")</f>
        <v>38640</v>
      </c>
      <c r="F287" s="164">
        <f>IF(miasto2004!F595&gt;0,miasto2004!F595,"")</f>
        <v>40000</v>
      </c>
      <c r="G287" s="164">
        <f>IF(miasto2004!G595&gt;0,miasto2004!G595,"")</f>
        <v>40000</v>
      </c>
      <c r="H287" s="164">
        <f>IF(miasto2004!H595&gt;0,miasto2004!H595,"")</f>
      </c>
      <c r="I287" s="164">
        <f>IF(miasto2004!I595&gt;0,miasto2004!I595,"")</f>
      </c>
      <c r="J287" s="164">
        <f>IF(miasto2004!J595&gt;0,miasto2004!J595,"")</f>
        <v>40000</v>
      </c>
      <c r="K287" s="26">
        <f t="shared" si="47"/>
        <v>1.0351966873706004</v>
      </c>
    </row>
    <row r="288" spans="1:11" s="106" customFormat="1" ht="18" customHeight="1">
      <c r="A288" s="39" t="s">
        <v>153</v>
      </c>
      <c r="B288" s="40" t="s">
        <v>222</v>
      </c>
      <c r="C288" s="102" t="s">
        <v>90</v>
      </c>
      <c r="D288" s="42"/>
      <c r="E288" s="31">
        <f aca="true" t="shared" si="49" ref="E288:J288">IF(SUM(E289:E291)&gt;0,SUM(E289:E291),"")</f>
        <v>273090</v>
      </c>
      <c r="F288" s="31">
        <f t="shared" si="49"/>
        <v>94542</v>
      </c>
      <c r="G288" s="31">
        <f t="shared" si="49"/>
        <v>94542</v>
      </c>
      <c r="H288" s="31">
        <f t="shared" si="49"/>
        <v>94542</v>
      </c>
      <c r="I288" s="31">
        <f t="shared" si="49"/>
      </c>
      <c r="J288" s="31">
        <f t="shared" si="49"/>
      </c>
      <c r="K288" s="26">
        <f t="shared" si="47"/>
        <v>0.3461935625617928</v>
      </c>
    </row>
    <row r="289" spans="1:11" s="104" customFormat="1" ht="24">
      <c r="A289" s="27"/>
      <c r="B289" s="32"/>
      <c r="C289" s="43" t="s">
        <v>417</v>
      </c>
      <c r="D289" s="44">
        <v>4300</v>
      </c>
      <c r="E289" s="164">
        <f>IF(miasto2004!E602&gt;0,miasto2004!E602,"")</f>
        <v>256500</v>
      </c>
      <c r="F289" s="164">
        <f>IF(miasto2004!F602&gt;0,miasto2004!F602,"")</f>
        <v>77952</v>
      </c>
      <c r="G289" s="164">
        <f>IF(miasto2004!G602&gt;0,miasto2004!G602,"")</f>
        <v>77952</v>
      </c>
      <c r="H289" s="164">
        <f>IF(miasto2004!H602&gt;0,miasto2004!H602,"")</f>
        <v>77952</v>
      </c>
      <c r="I289" s="164">
        <f>IF(miasto2004!I602&gt;0,miasto2004!I602,"")</f>
      </c>
      <c r="J289" s="164">
        <f>IF(miasto2004!J602&gt;0,miasto2004!J602,"")</f>
      </c>
      <c r="K289" s="26">
        <f t="shared" si="47"/>
        <v>0.303906432748538</v>
      </c>
    </row>
    <row r="290" spans="1:11" s="104" customFormat="1" ht="12.75">
      <c r="A290" s="27"/>
      <c r="B290" s="32"/>
      <c r="C290" s="89" t="s">
        <v>418</v>
      </c>
      <c r="D290" s="44">
        <v>4440</v>
      </c>
      <c r="E290" s="164">
        <f>IF(miasto2004!E603&gt;0,miasto2004!E603,"")</f>
        <v>16590</v>
      </c>
      <c r="F290" s="164">
        <f>IF(miasto2004!F603&gt;0,miasto2004!F603,"")</f>
        <v>16590</v>
      </c>
      <c r="G290" s="164">
        <f>IF(miasto2004!G603&gt;0,miasto2004!G603,"")</f>
        <v>16590</v>
      </c>
      <c r="H290" s="164">
        <f>IF(miasto2004!H603&gt;0,miasto2004!H603,"")</f>
        <v>16590</v>
      </c>
      <c r="I290" s="164">
        <f>IF(miasto2004!I603&gt;0,miasto2004!I603,"")</f>
      </c>
      <c r="J290" s="164">
        <f>IF(miasto2004!J603&gt;0,miasto2004!J603,"")</f>
      </c>
      <c r="K290" s="26">
        <f t="shared" si="47"/>
        <v>1</v>
      </c>
    </row>
    <row r="291" spans="1:11" s="104" customFormat="1" ht="13.5" thickBot="1">
      <c r="A291" s="27"/>
      <c r="B291" s="32"/>
      <c r="C291" s="147"/>
      <c r="D291" s="48"/>
      <c r="E291" s="164">
        <f>IF(miasto2004!E604&gt;0,miasto2004!E604,"")</f>
      </c>
      <c r="F291" s="164">
        <f>IF(miasto2004!F604&gt;0,miasto2004!F604,"")</f>
      </c>
      <c r="G291" s="164">
        <f>IF(miasto2004!G604&gt;0,miasto2004!G604,"")</f>
      </c>
      <c r="H291" s="164">
        <f>IF(miasto2004!H604&gt;0,miasto2004!H604,"")</f>
      </c>
      <c r="I291" s="164">
        <f>IF(miasto2004!I604&gt;0,miasto2004!I604,"")</f>
      </c>
      <c r="J291" s="164">
        <f>IF(miasto2004!J604&gt;0,miasto2004!J604,"")</f>
      </c>
      <c r="K291" s="26">
        <f t="shared" si="47"/>
      </c>
    </row>
    <row r="292" spans="1:19" s="205" customFormat="1" ht="32.25" customHeight="1" thickBot="1">
      <c r="A292" s="200">
        <v>853</v>
      </c>
      <c r="B292" s="201"/>
      <c r="C292" s="200" t="s">
        <v>419</v>
      </c>
      <c r="D292" s="202"/>
      <c r="E292" s="203">
        <f aca="true" t="shared" si="50" ref="E292:J292">IF(SUM(E293,E304)&gt;0,SUM(E293,E304),"")</f>
        <v>244403</v>
      </c>
      <c r="F292" s="203">
        <f t="shared" si="50"/>
        <v>237510</v>
      </c>
      <c r="G292" s="203">
        <f t="shared" si="50"/>
        <v>237510</v>
      </c>
      <c r="H292" s="203">
        <f t="shared" si="50"/>
        <v>90510</v>
      </c>
      <c r="I292" s="203">
        <f t="shared" si="50"/>
      </c>
      <c r="J292" s="203">
        <f t="shared" si="50"/>
        <v>147000</v>
      </c>
      <c r="K292" s="26">
        <f t="shared" si="47"/>
        <v>0.9717965818750179</v>
      </c>
      <c r="L292" s="204"/>
      <c r="M292" s="204"/>
      <c r="N292" s="204"/>
      <c r="O292" s="204"/>
      <c r="P292" s="204"/>
      <c r="Q292" s="204"/>
      <c r="R292" s="204"/>
      <c r="S292" s="204"/>
    </row>
    <row r="293" spans="1:11" s="104" customFormat="1" ht="24">
      <c r="A293" s="206"/>
      <c r="B293" s="207" t="s">
        <v>420</v>
      </c>
      <c r="C293" s="52" t="s">
        <v>421</v>
      </c>
      <c r="D293" s="208"/>
      <c r="E293" s="31">
        <f aca="true" t="shared" si="51" ref="E293:J293">IF(SUM(E294:E303)&gt;0,SUM(E294:E303),"")</f>
        <v>214403</v>
      </c>
      <c r="F293" s="31">
        <f t="shared" si="51"/>
        <v>237510</v>
      </c>
      <c r="G293" s="31">
        <f t="shared" si="51"/>
        <v>237510</v>
      </c>
      <c r="H293" s="31">
        <f t="shared" si="51"/>
        <v>90510</v>
      </c>
      <c r="I293" s="31">
        <f t="shared" si="51"/>
      </c>
      <c r="J293" s="31">
        <f t="shared" si="51"/>
        <v>147000</v>
      </c>
      <c r="K293" s="26">
        <f t="shared" si="47"/>
        <v>1.107773678539946</v>
      </c>
    </row>
    <row r="294" spans="1:11" s="104" customFormat="1" ht="12.75">
      <c r="A294" s="27"/>
      <c r="B294" s="32"/>
      <c r="C294" s="89" t="s">
        <v>103</v>
      </c>
      <c r="D294" s="57">
        <v>4010</v>
      </c>
      <c r="E294" s="164">
        <f>IF(miasto2004!E608&gt;0,miasto2004!E608,"")</f>
        <v>112750</v>
      </c>
      <c r="F294" s="164">
        <f>IF(miasto2004!F608&gt;0,miasto2004!F608,"")</f>
        <v>126102</v>
      </c>
      <c r="G294" s="164">
        <f>IF(miasto2004!G608&gt;0,miasto2004!G608,"")</f>
        <v>126102</v>
      </c>
      <c r="H294" s="164">
        <f>IF(miasto2004!H608&gt;0,miasto2004!H608,"")</f>
        <v>46102</v>
      </c>
      <c r="I294" s="164">
        <f>IF(miasto2004!I608&gt;0,miasto2004!I608,"")</f>
      </c>
      <c r="J294" s="164">
        <f>IF(miasto2004!J608&gt;0,miasto2004!J608,"")</f>
        <v>80000</v>
      </c>
      <c r="K294" s="26">
        <f t="shared" si="47"/>
        <v>1.118421286031042</v>
      </c>
    </row>
    <row r="295" spans="1:11" s="104" customFormat="1" ht="12.75">
      <c r="A295" s="27"/>
      <c r="B295" s="32"/>
      <c r="C295" s="89" t="s">
        <v>176</v>
      </c>
      <c r="D295" s="57">
        <v>4040</v>
      </c>
      <c r="E295" s="164">
        <f>IF(miasto2004!E609&gt;0,miasto2004!E609,"")</f>
        <v>8142</v>
      </c>
      <c r="F295" s="164">
        <f>IF(miasto2004!F609&gt;0,miasto2004!F609,"")</f>
        <v>9584</v>
      </c>
      <c r="G295" s="164">
        <f>IF(miasto2004!G609&gt;0,miasto2004!G609,"")</f>
        <v>9584</v>
      </c>
      <c r="H295" s="164">
        <f>IF(miasto2004!H609&gt;0,miasto2004!H609,"")</f>
        <v>2584</v>
      </c>
      <c r="I295" s="164">
        <f>IF(miasto2004!I609&gt;0,miasto2004!I609,"")</f>
      </c>
      <c r="J295" s="164">
        <f>IF(miasto2004!J609&gt;0,miasto2004!J609,"")</f>
        <v>7000</v>
      </c>
      <c r="K295" s="26">
        <f t="shared" si="47"/>
        <v>1.1771063620732007</v>
      </c>
    </row>
    <row r="296" spans="1:11" s="104" customFormat="1" ht="12.75">
      <c r="A296" s="27"/>
      <c r="B296" s="32"/>
      <c r="C296" s="89" t="s">
        <v>98</v>
      </c>
      <c r="D296" s="57">
        <v>4110</v>
      </c>
      <c r="E296" s="164">
        <f>IF(miasto2004!E610&gt;0,miasto2004!E610,"")</f>
        <v>20670</v>
      </c>
      <c r="F296" s="164">
        <f>IF(miasto2004!F610&gt;0,miasto2004!F610,"")</f>
        <v>23379</v>
      </c>
      <c r="G296" s="164">
        <f>IF(miasto2004!G610&gt;0,miasto2004!G610,"")</f>
        <v>23379</v>
      </c>
      <c r="H296" s="164">
        <f>IF(miasto2004!H610&gt;0,miasto2004!H610,"")</f>
        <v>8379</v>
      </c>
      <c r="I296" s="164">
        <f>IF(miasto2004!I610&gt;0,miasto2004!I610,"")</f>
      </c>
      <c r="J296" s="164">
        <f>IF(miasto2004!J610&gt;0,miasto2004!J610,"")</f>
        <v>15000</v>
      </c>
      <c r="K296" s="26">
        <f t="shared" si="47"/>
        <v>1.1310595065312046</v>
      </c>
    </row>
    <row r="297" spans="1:11" s="104" customFormat="1" ht="12.75">
      <c r="A297" s="27"/>
      <c r="B297" s="32"/>
      <c r="C297" s="89" t="s">
        <v>99</v>
      </c>
      <c r="D297" s="57">
        <v>4120</v>
      </c>
      <c r="E297" s="164">
        <f>IF(miasto2004!E611&gt;0,miasto2004!E611,"")</f>
        <v>3540</v>
      </c>
      <c r="F297" s="164">
        <f>IF(miasto2004!F611&gt;0,miasto2004!F611,"")</f>
        <v>3324</v>
      </c>
      <c r="G297" s="164">
        <f>IF(miasto2004!G611&gt;0,miasto2004!G611,"")</f>
        <v>3324</v>
      </c>
      <c r="H297" s="164">
        <f>IF(miasto2004!H611&gt;0,miasto2004!H611,"")</f>
        <v>1324</v>
      </c>
      <c r="I297" s="164">
        <f>IF(miasto2004!I611&gt;0,miasto2004!I611,"")</f>
      </c>
      <c r="J297" s="164">
        <f>IF(miasto2004!J611&gt;0,miasto2004!J611,"")</f>
        <v>2000</v>
      </c>
      <c r="K297" s="26">
        <f t="shared" si="47"/>
        <v>0.9389830508474576</v>
      </c>
    </row>
    <row r="298" spans="1:11" s="104" customFormat="1" ht="12.75">
      <c r="A298" s="27"/>
      <c r="B298" s="32"/>
      <c r="C298" s="89" t="s">
        <v>105</v>
      </c>
      <c r="D298" s="57">
        <v>4210</v>
      </c>
      <c r="E298" s="164">
        <f>IF(miasto2004!E612&gt;0,miasto2004!E612,"")</f>
        <v>2787</v>
      </c>
      <c r="F298" s="164">
        <f>IF(miasto2004!F612&gt;0,miasto2004!F612,"")</f>
        <v>2787</v>
      </c>
      <c r="G298" s="164">
        <f>IF(miasto2004!G612&gt;0,miasto2004!G612,"")</f>
        <v>2787</v>
      </c>
      <c r="H298" s="164">
        <f>IF(miasto2004!H612&gt;0,miasto2004!H612,"")</f>
        <v>1787</v>
      </c>
      <c r="I298" s="164">
        <f>IF(miasto2004!I612&gt;0,miasto2004!I612,"")</f>
      </c>
      <c r="J298" s="164">
        <f>IF(miasto2004!J612&gt;0,miasto2004!J612,"")</f>
        <v>1000</v>
      </c>
      <c r="K298" s="26">
        <f t="shared" si="47"/>
        <v>1</v>
      </c>
    </row>
    <row r="299" spans="1:11" s="104" customFormat="1" ht="12.75">
      <c r="A299" s="27"/>
      <c r="B299" s="32"/>
      <c r="C299" s="89" t="s">
        <v>117</v>
      </c>
      <c r="D299" s="57">
        <v>4270</v>
      </c>
      <c r="E299" s="164">
        <f>IF(miasto2004!E613&gt;0,miasto2004!E613,"")</f>
        <v>1434</v>
      </c>
      <c r="F299" s="164">
        <f>IF(miasto2004!F613&gt;0,miasto2004!F613,"")</f>
        <v>1434</v>
      </c>
      <c r="G299" s="164">
        <f>IF(miasto2004!G613&gt;0,miasto2004!G613,"")</f>
        <v>1434</v>
      </c>
      <c r="H299" s="164">
        <f>IF(miasto2004!H613&gt;0,miasto2004!H613,"")</f>
        <v>934</v>
      </c>
      <c r="I299" s="164">
        <f>IF(miasto2004!I613&gt;0,miasto2004!I613,"")</f>
      </c>
      <c r="J299" s="164">
        <f>IF(miasto2004!J613&gt;0,miasto2004!J613,"")</f>
        <v>500</v>
      </c>
      <c r="K299" s="26">
        <f t="shared" si="47"/>
        <v>1</v>
      </c>
    </row>
    <row r="300" spans="1:11" s="104" customFormat="1" ht="12.75">
      <c r="A300" s="27"/>
      <c r="B300" s="32"/>
      <c r="C300" s="89" t="s">
        <v>21</v>
      </c>
      <c r="D300" s="57">
        <v>4300</v>
      </c>
      <c r="E300" s="164">
        <f>IF(miasto2004!E614&gt;0,miasto2004!E614,"")</f>
        <v>52874</v>
      </c>
      <c r="F300" s="164">
        <f>IF(miasto2004!F614&gt;0,miasto2004!F614,"")</f>
        <v>67694</v>
      </c>
      <c r="G300" s="164">
        <f>IF(miasto2004!G614&gt;0,miasto2004!G614,"")</f>
        <v>67694</v>
      </c>
      <c r="H300" s="164">
        <f>IF(miasto2004!H614&gt;0,miasto2004!H614,"")</f>
        <v>26194</v>
      </c>
      <c r="I300" s="164">
        <f>IF(miasto2004!I614&gt;0,miasto2004!I614,"")</f>
      </c>
      <c r="J300" s="164">
        <f>IF(miasto2004!J614&gt;0,miasto2004!J614,"")</f>
        <v>41500</v>
      </c>
      <c r="K300" s="26">
        <f t="shared" si="47"/>
        <v>1.2802889889170481</v>
      </c>
    </row>
    <row r="301" spans="1:11" s="104" customFormat="1" ht="12.75">
      <c r="A301" s="27"/>
      <c r="B301" s="32"/>
      <c r="C301" s="147" t="s">
        <v>106</v>
      </c>
      <c r="D301" s="57">
        <v>4410</v>
      </c>
      <c r="E301" s="164">
        <v>500</v>
      </c>
      <c r="F301" s="164">
        <f>IF(miasto2004!F615&gt;0,miasto2004!F615,"")</f>
        <v>500</v>
      </c>
      <c r="G301" s="164">
        <f>IF(miasto2004!G615&gt;0,miasto2004!G615,"")</f>
        <v>500</v>
      </c>
      <c r="H301" s="164">
        <f>IF(miasto2004!H615&gt;0,miasto2004!H615,"")</f>
        <v>500</v>
      </c>
      <c r="I301" s="164"/>
      <c r="J301" s="164">
        <f>IF(miasto2004!J615&gt;0,miasto2004!J615,"")</f>
      </c>
      <c r="K301" s="26">
        <f t="shared" si="47"/>
        <v>1</v>
      </c>
    </row>
    <row r="302" spans="1:11" s="104" customFormat="1" ht="12.75">
      <c r="A302" s="27"/>
      <c r="B302" s="32"/>
      <c r="C302" s="147" t="s">
        <v>221</v>
      </c>
      <c r="D302" s="57">
        <v>4440</v>
      </c>
      <c r="E302" s="164">
        <f>IF(miasto2004!E616&gt;0,miasto2004!E616,"")</f>
        <v>2706</v>
      </c>
      <c r="F302" s="164">
        <f>IF(miasto2004!F616&gt;0,miasto2004!F616,"")</f>
        <v>2706</v>
      </c>
      <c r="G302" s="164">
        <f>IF(miasto2004!G616&gt;0,miasto2004!G616,"")</f>
        <v>2706</v>
      </c>
      <c r="H302" s="164">
        <f>IF(miasto2004!H616&gt;0,miasto2004!H616,"")</f>
        <v>2706</v>
      </c>
      <c r="I302" s="164">
        <f>IF(miasto2004!I616&gt;0,miasto2004!I616,"")</f>
      </c>
      <c r="J302" s="164">
        <f>IF(miasto2004!J616&gt;0,miasto2004!J616,"")</f>
      </c>
      <c r="K302" s="26">
        <f t="shared" si="47"/>
        <v>1</v>
      </c>
    </row>
    <row r="303" spans="1:11" s="104" customFormat="1" ht="12.75">
      <c r="A303" s="27"/>
      <c r="B303" s="32"/>
      <c r="C303" s="51" t="s">
        <v>213</v>
      </c>
      <c r="D303" s="57">
        <v>6060</v>
      </c>
      <c r="E303" s="164">
        <f>IF(miasto2004!E617&gt;0,miasto2004!E617,"")</f>
        <v>9000</v>
      </c>
      <c r="F303" s="60"/>
      <c r="G303" s="60"/>
      <c r="H303" s="60"/>
      <c r="I303" s="60"/>
      <c r="J303" s="60"/>
      <c r="K303" s="26"/>
    </row>
    <row r="304" spans="1:11" s="104" customFormat="1" ht="27.75" customHeight="1">
      <c r="A304" s="27"/>
      <c r="B304" s="209" t="s">
        <v>422</v>
      </c>
      <c r="C304" s="88" t="s">
        <v>423</v>
      </c>
      <c r="D304" s="210"/>
      <c r="E304" s="31">
        <f aca="true" t="shared" si="52" ref="E304:J304">IF(SUM(E305,E306)&gt;0,SUM(E305,E306),"")</f>
        <v>30000</v>
      </c>
      <c r="F304" s="31">
        <f t="shared" si="52"/>
      </c>
      <c r="G304" s="31">
        <f t="shared" si="52"/>
      </c>
      <c r="H304" s="31">
        <f t="shared" si="52"/>
      </c>
      <c r="I304" s="31">
        <f t="shared" si="52"/>
      </c>
      <c r="J304" s="31">
        <f t="shared" si="52"/>
      </c>
      <c r="K304" s="26">
        <f t="shared" si="47"/>
      </c>
    </row>
    <row r="305" spans="1:11" s="104" customFormat="1" ht="36">
      <c r="A305" s="27"/>
      <c r="B305" s="32"/>
      <c r="C305" s="43" t="s">
        <v>424</v>
      </c>
      <c r="D305" s="57">
        <v>2320</v>
      </c>
      <c r="E305" s="164">
        <f>IF(miasto2004!E619&gt;0,miasto2004!E619,"")</f>
        <v>30000</v>
      </c>
      <c r="F305" s="164">
        <f>IF(miasto2004!F619&gt;0,miasto2004!F619,"")</f>
      </c>
      <c r="G305" s="164">
        <f>IF(miasto2004!G619&gt;0,miasto2004!G619,"")</f>
      </c>
      <c r="H305" s="164">
        <f>IF(miasto2004!H619&gt;0,miasto2004!H619,"")</f>
      </c>
      <c r="I305" s="164">
        <f>IF(miasto2004!I619&gt;0,miasto2004!I619,"")</f>
      </c>
      <c r="J305" s="164">
        <f>IF(miasto2004!J619&gt;0,miasto2004!J619,"")</f>
      </c>
      <c r="K305" s="26">
        <f t="shared" si="47"/>
      </c>
    </row>
    <row r="306" spans="1:11" s="104" customFormat="1" ht="13.5" thickBot="1">
      <c r="A306" s="75"/>
      <c r="B306" s="76"/>
      <c r="C306" s="90"/>
      <c r="D306" s="77"/>
      <c r="E306" s="78">
        <f>IF(miasto2004!E620&gt;0,miasto2004!E620,"")</f>
      </c>
      <c r="F306" s="78">
        <f>IF(miasto2004!F620&gt;0,miasto2004!F620,"")</f>
      </c>
      <c r="G306" s="78">
        <f>IF(miasto2004!G620&gt;0,miasto2004!G620,"")</f>
      </c>
      <c r="H306" s="78">
        <f>IF(miasto2004!H620&gt;0,miasto2004!H620,"")</f>
      </c>
      <c r="I306" s="78">
        <f>IF(miasto2004!I620&gt;0,miasto2004!I620,"")</f>
      </c>
      <c r="J306" s="78">
        <f>IF(miasto2004!J620&gt;0,miasto2004!J620,"")</f>
      </c>
      <c r="K306" s="26">
        <f t="shared" si="47"/>
      </c>
    </row>
    <row r="307" spans="1:11" s="108" customFormat="1" ht="21.75" customHeight="1">
      <c r="A307" s="131">
        <v>854</v>
      </c>
      <c r="B307" s="70"/>
      <c r="C307" s="132" t="s">
        <v>225</v>
      </c>
      <c r="D307" s="24"/>
      <c r="E307" s="25">
        <f aca="true" t="shared" si="53" ref="E307:J307">IF(SUM(E308,E313,E318,E321,E325)&gt;0,SUM(,E308,E313,E318,E321,E325),"")</f>
        <v>2951839</v>
      </c>
      <c r="F307" s="25">
        <f t="shared" si="53"/>
        <v>2985438</v>
      </c>
      <c r="G307" s="25">
        <f t="shared" si="53"/>
        <v>2803972</v>
      </c>
      <c r="H307" s="25">
        <f t="shared" si="53"/>
        <v>85628</v>
      </c>
      <c r="I307" s="25">
        <f t="shared" si="53"/>
        <v>2718344</v>
      </c>
      <c r="J307" s="25">
        <f t="shared" si="53"/>
      </c>
      <c r="K307" s="26">
        <f t="shared" si="47"/>
        <v>0.9499068207988308</v>
      </c>
    </row>
    <row r="308" spans="1:11" s="106" customFormat="1" ht="27" customHeight="1">
      <c r="A308" s="39"/>
      <c r="B308" s="40">
        <v>85406</v>
      </c>
      <c r="C308" s="211" t="s">
        <v>425</v>
      </c>
      <c r="D308" s="42"/>
      <c r="E308" s="31">
        <f aca="true" t="shared" si="54" ref="E308:J308">IF(SUM(E309:E312)&gt;0,SUM(E309:E312),"")</f>
        <v>747045</v>
      </c>
      <c r="F308" s="31">
        <f t="shared" si="54"/>
        <v>654074</v>
      </c>
      <c r="G308" s="31">
        <f t="shared" si="54"/>
        <v>610670</v>
      </c>
      <c r="H308" s="31">
        <f t="shared" si="54"/>
      </c>
      <c r="I308" s="31">
        <f t="shared" si="54"/>
        <v>610670</v>
      </c>
      <c r="J308" s="31">
        <f t="shared" si="54"/>
      </c>
      <c r="K308" s="26">
        <f t="shared" si="47"/>
        <v>0.8174474094599389</v>
      </c>
    </row>
    <row r="309" spans="1:11" s="104" customFormat="1" ht="24">
      <c r="A309" s="27"/>
      <c r="B309" s="32"/>
      <c r="C309" s="43" t="s">
        <v>155</v>
      </c>
      <c r="D309" s="212">
        <v>2590</v>
      </c>
      <c r="E309" s="45">
        <f>IF(miasto2004!E637&gt;0,miasto2004!E637,"")</f>
        <v>742774</v>
      </c>
      <c r="F309" s="45"/>
      <c r="G309" s="45"/>
      <c r="H309" s="45"/>
      <c r="I309" s="45"/>
      <c r="J309" s="45"/>
      <c r="K309" s="26">
        <f t="shared" si="47"/>
      </c>
    </row>
    <row r="310" spans="1:11" s="104" customFormat="1" ht="12.75">
      <c r="A310" s="27"/>
      <c r="B310" s="32"/>
      <c r="C310" s="43" t="s">
        <v>391</v>
      </c>
      <c r="D310" s="212">
        <v>2650</v>
      </c>
      <c r="E310" s="45">
        <f>IF(miasto2004!E638&gt;0,miasto2004!E638,"")</f>
      </c>
      <c r="F310" s="45">
        <f>IF(miasto2004!F638&gt;0,miasto2004!F638,"")</f>
        <v>654074</v>
      </c>
      <c r="G310" s="45">
        <f>IF(miasto2004!G638&gt;0,miasto2004!G638,"")</f>
        <v>610670</v>
      </c>
      <c r="H310" s="45">
        <f>IF(miasto2004!H638&gt;0,miasto2004!H638,"")</f>
      </c>
      <c r="I310" s="45">
        <f>IF(miasto2004!I638&gt;0,miasto2004!I638,"")</f>
        <v>610670</v>
      </c>
      <c r="J310" s="45">
        <f>IF(miasto2004!J638&gt;0,miasto2004!J638,"")</f>
      </c>
      <c r="K310" s="26">
        <f t="shared" si="47"/>
      </c>
    </row>
    <row r="311" spans="1:11" s="104" customFormat="1" ht="36">
      <c r="A311" s="27"/>
      <c r="B311" s="32"/>
      <c r="C311" s="43" t="s">
        <v>426</v>
      </c>
      <c r="D311" s="212">
        <v>6210</v>
      </c>
      <c r="E311" s="45">
        <f>IF(miasto2004!E639&gt;0,miasto2004!E639,"")</f>
        <v>4271</v>
      </c>
      <c r="F311" s="45">
        <f>IF(miasto2004!F640&gt;0,miasto2004!F640,"")</f>
      </c>
      <c r="G311" s="45">
        <f>IF(miasto2004!G640&gt;0,miasto2004!G640,"")</f>
      </c>
      <c r="H311" s="45"/>
      <c r="I311" s="45">
        <f>IF(miasto2004!I640&gt;0,miasto2004!I640,"")</f>
      </c>
      <c r="J311" s="45"/>
      <c r="K311" s="26"/>
    </row>
    <row r="312" spans="1:11" s="104" customFormat="1" ht="12.75">
      <c r="A312" s="27"/>
      <c r="B312" s="59"/>
      <c r="C312" s="89"/>
      <c r="D312" s="212"/>
      <c r="E312" s="45">
        <f>IF(miasto2004!E640&gt;0,miasto2004!E640,"")</f>
      </c>
      <c r="F312" s="45"/>
      <c r="G312" s="45"/>
      <c r="H312" s="45"/>
      <c r="I312" s="45"/>
      <c r="J312" s="45"/>
      <c r="K312" s="26">
        <f t="shared" si="47"/>
      </c>
    </row>
    <row r="313" spans="1:11" s="106" customFormat="1" ht="18" customHeight="1">
      <c r="A313" s="39"/>
      <c r="B313" s="40">
        <v>85410</v>
      </c>
      <c r="C313" s="88" t="s">
        <v>427</v>
      </c>
      <c r="D313" s="42"/>
      <c r="E313" s="81">
        <f aca="true" t="shared" si="55" ref="E313:J313">IF(SUM(E314:E317)&gt;0,SUM(E314:E317),"")</f>
        <v>1989399</v>
      </c>
      <c r="F313" s="81">
        <f t="shared" si="55"/>
        <v>2245736</v>
      </c>
      <c r="G313" s="81">
        <f t="shared" si="55"/>
        <v>2107674</v>
      </c>
      <c r="H313" s="81">
        <f t="shared" si="55"/>
      </c>
      <c r="I313" s="81">
        <f t="shared" si="55"/>
        <v>2107674</v>
      </c>
      <c r="J313" s="81">
        <f t="shared" si="55"/>
      </c>
      <c r="K313" s="26">
        <f t="shared" si="47"/>
        <v>1.0594526286582029</v>
      </c>
    </row>
    <row r="314" spans="1:11" s="104" customFormat="1" ht="24">
      <c r="A314" s="27"/>
      <c r="B314" s="32"/>
      <c r="C314" s="109" t="s">
        <v>428</v>
      </c>
      <c r="D314" s="44">
        <v>2540</v>
      </c>
      <c r="E314" s="45">
        <f>IF(miasto2004!E642&gt;0,miasto2004!E642,"")</f>
        <v>100848</v>
      </c>
      <c r="F314" s="45">
        <f>IF(miasto2004!F642&gt;0,miasto2004!F642,"")</f>
      </c>
      <c r="G314" s="45">
        <f>IF(miasto2004!G642&gt;0,miasto2004!G642,"")</f>
      </c>
      <c r="H314" s="45">
        <f>IF(miasto2004!H642&gt;0,miasto2004!H642,"")</f>
      </c>
      <c r="I314" s="45">
        <f>IF(miasto2004!I642&gt;0,miasto2004!I642,"")</f>
      </c>
      <c r="J314" s="45">
        <f>IF(miasto2004!J642&gt;0,miasto2004!J642,"")</f>
      </c>
      <c r="K314" s="26">
        <f t="shared" si="47"/>
      </c>
    </row>
    <row r="315" spans="1:11" s="104" customFormat="1" ht="51">
      <c r="A315" s="27"/>
      <c r="B315" s="32"/>
      <c r="C315" s="191" t="s">
        <v>429</v>
      </c>
      <c r="D315" s="44">
        <v>2590</v>
      </c>
      <c r="E315" s="45">
        <f>IF(miasto2004!E643&gt;0,miasto2004!E643,"")</f>
        <v>1879551</v>
      </c>
      <c r="F315" s="45">
        <f>IF(miasto2004!F643&gt;0,miasto2004!F643,"")</f>
        <v>238856</v>
      </c>
      <c r="G315" s="45">
        <f>IF(miasto2004!G643&gt;0,miasto2004!G643,"")</f>
        <v>100794</v>
      </c>
      <c r="H315" s="45">
        <f>IF(miasto2004!H643&gt;0,miasto2004!H643,"")</f>
      </c>
      <c r="I315" s="45">
        <f>IF(miasto2004!I643&gt;0,miasto2004!I643,"")</f>
        <v>100794</v>
      </c>
      <c r="J315" s="45">
        <f>IF(miasto2004!J643&gt;0,miasto2004!J643,"")</f>
      </c>
      <c r="K315" s="26">
        <f t="shared" si="47"/>
        <v>0.053626637425640486</v>
      </c>
    </row>
    <row r="316" spans="1:11" s="104" customFormat="1" ht="12.75">
      <c r="A316" s="27"/>
      <c r="B316" s="32"/>
      <c r="C316" s="43" t="s">
        <v>430</v>
      </c>
      <c r="D316" s="44">
        <v>2650</v>
      </c>
      <c r="E316" s="45"/>
      <c r="F316" s="45">
        <f>IF(miasto2004!F644&gt;0,miasto2004!F644,"")</f>
        <v>2006880</v>
      </c>
      <c r="G316" s="45">
        <f>IF(miasto2004!G644&gt;0,miasto2004!G644,"")</f>
        <v>2006880</v>
      </c>
      <c r="H316" s="45"/>
      <c r="I316" s="45">
        <f>IF(miasto2004!I644&gt;0,miasto2004!I644,"")</f>
        <v>2006880</v>
      </c>
      <c r="J316" s="45"/>
      <c r="K316" s="26"/>
    </row>
    <row r="317" spans="1:11" s="104" customFormat="1" ht="36">
      <c r="A317" s="27"/>
      <c r="B317" s="59"/>
      <c r="C317" s="43" t="s">
        <v>426</v>
      </c>
      <c r="D317" s="44">
        <v>6210</v>
      </c>
      <c r="E317" s="45">
        <f>IF(miasto2004!E645&gt;0,miasto2004!E645,"")</f>
        <v>9000</v>
      </c>
      <c r="F317" s="45">
        <f>IF(miasto2004!F645&gt;0,miasto2004!F645,"")</f>
      </c>
      <c r="G317" s="45">
        <f>IF(miasto2004!G645&gt;0,miasto2004!G645,"")</f>
      </c>
      <c r="H317" s="45">
        <f>IF(miasto2004!H645&gt;0,miasto2004!H645,"")</f>
      </c>
      <c r="I317" s="45">
        <f>IF(miasto2004!I645&gt;0,miasto2004!I645,"")</f>
      </c>
      <c r="J317" s="45">
        <f>IF(miasto2004!J645&gt;0,miasto2004!J645,"")</f>
      </c>
      <c r="K317" s="26">
        <f t="shared" si="47"/>
      </c>
    </row>
    <row r="318" spans="1:11" s="108" customFormat="1" ht="18" customHeight="1">
      <c r="A318" s="135"/>
      <c r="B318" s="62" t="s">
        <v>229</v>
      </c>
      <c r="C318" s="88" t="s">
        <v>230</v>
      </c>
      <c r="D318" s="42"/>
      <c r="E318" s="31">
        <f aca="true" t="shared" si="56" ref="E318:J318">IF(SUM(E319:E320)&gt;0,SUM(E319:E320),"")</f>
        <v>14010</v>
      </c>
      <c r="F318" s="31">
        <f t="shared" si="56"/>
        <v>11335</v>
      </c>
      <c r="G318" s="31">
        <f t="shared" si="56"/>
        <v>11335</v>
      </c>
      <c r="H318" s="31">
        <f t="shared" si="56"/>
        <v>11335</v>
      </c>
      <c r="I318" s="31">
        <f t="shared" si="56"/>
      </c>
      <c r="J318" s="31">
        <f t="shared" si="56"/>
      </c>
      <c r="K318" s="26">
        <f t="shared" si="47"/>
        <v>0.8090649536045682</v>
      </c>
    </row>
    <row r="319" spans="1:11" s="104" customFormat="1" ht="12.75">
      <c r="A319" s="27"/>
      <c r="B319" s="32"/>
      <c r="E319" s="45"/>
      <c r="F319" s="92"/>
      <c r="G319" s="92"/>
      <c r="H319" s="92"/>
      <c r="I319" s="45"/>
      <c r="J319" s="92"/>
      <c r="K319" s="26">
        <f t="shared" si="47"/>
      </c>
    </row>
    <row r="320" spans="1:11" s="104" customFormat="1" ht="12.75">
      <c r="A320" s="27"/>
      <c r="B320" s="59"/>
      <c r="C320" s="89" t="s">
        <v>21</v>
      </c>
      <c r="D320" s="44">
        <v>4300</v>
      </c>
      <c r="E320" s="45">
        <v>14010</v>
      </c>
      <c r="F320" s="45">
        <f>IF(miasto2004!F648&gt;0,miasto2004!F648,"")</f>
        <v>11335</v>
      </c>
      <c r="G320" s="45">
        <f>IF(miasto2004!G648&gt;0,miasto2004!G648,"")</f>
        <v>11335</v>
      </c>
      <c r="H320" s="45">
        <f>IF(miasto2004!H648&gt;0,miasto2004!H648,"")</f>
        <v>11335</v>
      </c>
      <c r="I320" s="45">
        <f>IF(miasto2004!I648&gt;0,miasto2004!I648,"")</f>
      </c>
      <c r="J320" s="45">
        <f>IF(miasto2004!J648&gt;0,miasto2004!J648,"")</f>
      </c>
      <c r="K320" s="26">
        <f t="shared" si="47"/>
        <v>0.8090649536045682</v>
      </c>
    </row>
    <row r="321" spans="1:11" s="106" customFormat="1" ht="18" customHeight="1">
      <c r="A321" s="39"/>
      <c r="B321" s="40" t="s">
        <v>231</v>
      </c>
      <c r="C321" s="88" t="s">
        <v>232</v>
      </c>
      <c r="D321" s="42" t="s">
        <v>43</v>
      </c>
      <c r="E321" s="31">
        <f aca="true" t="shared" si="57" ref="E321:J321">IF(SUM(E322:E324)&gt;0,SUM(E322:E324),"")</f>
        <v>17519</v>
      </c>
      <c r="F321" s="31">
        <f t="shared" si="57"/>
        <v>24293</v>
      </c>
      <c r="G321" s="31">
        <f t="shared" si="57"/>
        <v>24293</v>
      </c>
      <c r="H321" s="31">
        <f t="shared" si="57"/>
        <v>24293</v>
      </c>
      <c r="I321" s="31">
        <f t="shared" si="57"/>
      </c>
      <c r="J321" s="31">
        <f t="shared" si="57"/>
      </c>
      <c r="K321" s="26">
        <f t="shared" si="47"/>
        <v>1.3866659055882185</v>
      </c>
    </row>
    <row r="322" spans="1:11" s="104" customFormat="1" ht="12.75">
      <c r="A322" s="27"/>
      <c r="B322" s="32"/>
      <c r="C322" s="89" t="s">
        <v>431</v>
      </c>
      <c r="D322" s="44">
        <v>4440</v>
      </c>
      <c r="E322" s="45">
        <v>16019</v>
      </c>
      <c r="F322" s="45">
        <f>IF(miasto2004!F651&gt;0,miasto2004!F651,"")</f>
        <v>24293</v>
      </c>
      <c r="G322" s="45">
        <f>IF(miasto2004!G651&gt;0,miasto2004!G651,"")</f>
        <v>24293</v>
      </c>
      <c r="H322" s="45">
        <f>IF(miasto2004!H651&gt;0,miasto2004!H651,"")</f>
        <v>24293</v>
      </c>
      <c r="I322" s="45">
        <f>IF(miasto2004!I651&gt;0,miasto2004!I651,"")</f>
      </c>
      <c r="J322" s="45">
        <f>IF(miasto2004!J651&gt;0,miasto2004!J651,"")</f>
      </c>
      <c r="K322" s="26">
        <f t="shared" si="47"/>
        <v>1.5165116424246208</v>
      </c>
    </row>
    <row r="323" spans="1:11" s="104" customFormat="1" ht="12.75">
      <c r="A323" s="27"/>
      <c r="B323" s="32"/>
      <c r="C323" s="89" t="s">
        <v>21</v>
      </c>
      <c r="D323" s="44">
        <v>4300</v>
      </c>
      <c r="E323" s="45">
        <v>1500</v>
      </c>
      <c r="F323" s="92"/>
      <c r="G323" s="92"/>
      <c r="H323" s="92"/>
      <c r="I323" s="45"/>
      <c r="J323" s="92"/>
      <c r="K323" s="26">
        <f t="shared" si="47"/>
      </c>
    </row>
    <row r="324" spans="1:11" s="104" customFormat="1" ht="12.75">
      <c r="A324" s="27"/>
      <c r="B324" s="59"/>
      <c r="C324" s="89"/>
      <c r="D324" s="44"/>
      <c r="E324" s="45"/>
      <c r="F324" s="92"/>
      <c r="G324" s="92"/>
      <c r="H324" s="92"/>
      <c r="I324" s="45"/>
      <c r="J324" s="92"/>
      <c r="K324" s="26">
        <f t="shared" si="47"/>
      </c>
    </row>
    <row r="325" spans="1:11" s="106" customFormat="1" ht="18" customHeight="1">
      <c r="A325" s="39"/>
      <c r="B325" s="40">
        <v>85415</v>
      </c>
      <c r="C325" s="88" t="s">
        <v>432</v>
      </c>
      <c r="D325" s="42"/>
      <c r="E325" s="31">
        <f aca="true" t="shared" si="58" ref="E325:J325">IF(SUM(E326:E327)&gt;0,SUM(E326:E327),"")</f>
        <v>183866</v>
      </c>
      <c r="F325" s="31">
        <f t="shared" si="58"/>
        <v>50000</v>
      </c>
      <c r="G325" s="31">
        <f t="shared" si="58"/>
        <v>50000</v>
      </c>
      <c r="H325" s="31">
        <f t="shared" si="58"/>
        <v>50000</v>
      </c>
      <c r="I325" s="31">
        <f t="shared" si="58"/>
      </c>
      <c r="J325" s="31">
        <f t="shared" si="58"/>
      </c>
      <c r="K325" s="26">
        <f t="shared" si="47"/>
        <v>0.2719371716358652</v>
      </c>
    </row>
    <row r="326" spans="1:11" s="104" customFormat="1" ht="12.75">
      <c r="A326" s="27"/>
      <c r="B326" s="32"/>
      <c r="C326" s="89" t="s">
        <v>433</v>
      </c>
      <c r="D326" s="44">
        <v>3240</v>
      </c>
      <c r="E326" s="45">
        <f>IF(miasto2004!E655&gt;0,miasto2004!E655,"")</f>
        <v>183866</v>
      </c>
      <c r="F326" s="45">
        <f>IF(miasto2004!F655&gt;0,miasto2004!F655,"")</f>
        <v>50000</v>
      </c>
      <c r="G326" s="45">
        <f>IF(miasto2004!G655&gt;0,miasto2004!G655,"")</f>
        <v>50000</v>
      </c>
      <c r="H326" s="45">
        <f>IF(miasto2004!H655&gt;0,miasto2004!H655,"")</f>
        <v>50000</v>
      </c>
      <c r="I326" s="45">
        <f>IF(miasto2004!I655&gt;0,miasto2004!I655,"")</f>
      </c>
      <c r="J326" s="45">
        <f>IF(miasto2004!J655&gt;0,miasto2004!J655,"")</f>
      </c>
      <c r="K326" s="26">
        <f t="shared" si="47"/>
        <v>0.2719371716358652</v>
      </c>
    </row>
    <row r="327" spans="1:11" s="104" customFormat="1" ht="13.5" thickBot="1">
      <c r="A327" s="84"/>
      <c r="B327" s="68"/>
      <c r="C327" s="90"/>
      <c r="D327" s="77"/>
      <c r="E327" s="45">
        <f>IF(miasto2004!E656&gt;0,miasto2004!E656,"")</f>
      </c>
      <c r="F327" s="45">
        <f>IF(miasto2004!F656&gt;0,miasto2004!F656,"")</f>
      </c>
      <c r="G327" s="45">
        <f>IF(miasto2004!G656&gt;0,miasto2004!G656,"")</f>
      </c>
      <c r="H327" s="45">
        <f>IF(miasto2004!H656&gt;0,miasto2004!H656,"")</f>
      </c>
      <c r="I327" s="45">
        <f>IF(miasto2004!I656&gt;0,miasto2004!I656,"")</f>
      </c>
      <c r="J327" s="45">
        <f>IF(miasto2004!J656&gt;0,miasto2004!J656,"")</f>
      </c>
      <c r="K327" s="26">
        <f t="shared" si="47"/>
      </c>
    </row>
    <row r="328" spans="1:11" s="108" customFormat="1" ht="21" customHeight="1">
      <c r="A328" s="46">
        <v>900</v>
      </c>
      <c r="B328" s="35"/>
      <c r="C328" s="91" t="s">
        <v>235</v>
      </c>
      <c r="D328" s="37"/>
      <c r="E328" s="38">
        <f aca="true" t="shared" si="59" ref="E328:J328">IF(SUM(E329,E333,E337)&gt;0,SUM(E329,E333,E337),"")</f>
        <v>816000</v>
      </c>
      <c r="F328" s="38">
        <f t="shared" si="59"/>
        <v>2126676</v>
      </c>
      <c r="G328" s="38">
        <f t="shared" si="59"/>
        <v>2022776</v>
      </c>
      <c r="H328" s="38">
        <f t="shared" si="59"/>
        <v>2022776</v>
      </c>
      <c r="I328" s="38">
        <f t="shared" si="59"/>
      </c>
      <c r="J328" s="38">
        <f t="shared" si="59"/>
      </c>
      <c r="K328" s="26">
        <f t="shared" si="47"/>
        <v>2.478892156862745</v>
      </c>
    </row>
    <row r="329" spans="1:11" s="106" customFormat="1" ht="18" customHeight="1">
      <c r="A329" s="39"/>
      <c r="B329" s="40">
        <v>90002</v>
      </c>
      <c r="C329" s="88" t="s">
        <v>434</v>
      </c>
      <c r="D329" s="42"/>
      <c r="E329" s="31">
        <f aca="true" t="shared" si="60" ref="E329:J329">IF(SUM(E330:E332)&gt;0,SUM(E330:E332),"")</f>
        <v>316000</v>
      </c>
      <c r="F329" s="31">
        <f t="shared" si="60"/>
        <v>1446676</v>
      </c>
      <c r="G329" s="31">
        <f t="shared" si="60"/>
        <v>1445276</v>
      </c>
      <c r="H329" s="31">
        <f t="shared" si="60"/>
        <v>1445276</v>
      </c>
      <c r="I329" s="31">
        <f t="shared" si="60"/>
      </c>
      <c r="J329" s="31">
        <f t="shared" si="60"/>
      </c>
      <c r="K329" s="26">
        <f t="shared" si="47"/>
        <v>4.573658227848101</v>
      </c>
    </row>
    <row r="330" spans="1:11" s="104" customFormat="1" ht="12.75">
      <c r="A330" s="27"/>
      <c r="B330" s="32"/>
      <c r="C330" s="89" t="s">
        <v>21</v>
      </c>
      <c r="D330" s="44">
        <v>4300</v>
      </c>
      <c r="E330" s="45">
        <f>IF(miasto2004!E668&gt;0,miasto2004!E668,"")</f>
        <v>316000</v>
      </c>
      <c r="F330" s="45">
        <f>IF(miasto2004!F668&gt;0,miasto2004!F668,"")</f>
        <v>324000</v>
      </c>
      <c r="G330" s="45">
        <f>IF(miasto2004!G668&gt;0,miasto2004!G668,"")</f>
        <v>322600</v>
      </c>
      <c r="H330" s="45">
        <f>IF(miasto2004!H668&gt;0,miasto2004!H668,"")</f>
        <v>322600</v>
      </c>
      <c r="I330" s="45">
        <f>IF(miasto2004!I668&gt;0,miasto2004!I668,"")</f>
      </c>
      <c r="J330" s="45">
        <f>IF(miasto2004!J668&gt;0,miasto2004!J668,"")</f>
      </c>
      <c r="K330" s="26">
        <f t="shared" si="47"/>
        <v>1.020886075949367</v>
      </c>
    </row>
    <row r="331" spans="1:11" s="104" customFormat="1" ht="24">
      <c r="A331" s="27"/>
      <c r="B331" s="32"/>
      <c r="C331" s="43" t="s">
        <v>435</v>
      </c>
      <c r="D331" s="44">
        <v>6050</v>
      </c>
      <c r="E331" s="45">
        <f>IF(miasto2004!E669&gt;0,miasto2004!E669,"")</f>
      </c>
      <c r="F331" s="45">
        <f>IF(miasto2004!F669&gt;0,miasto2004!F669,"")</f>
        <v>1100000</v>
      </c>
      <c r="G331" s="45">
        <f>IF(miasto2004!G669&gt;0,miasto2004!G669,"")</f>
        <v>1100000</v>
      </c>
      <c r="H331" s="45">
        <f>IF(miasto2004!H669&gt;0,miasto2004!H669,"")</f>
        <v>1100000</v>
      </c>
      <c r="I331" s="45">
        <f>IF(miasto2004!I669&gt;0,miasto2004!I669,"")</f>
      </c>
      <c r="J331" s="45">
        <f>IF(miasto2004!J669&gt;0,miasto2004!J669,"")</f>
      </c>
      <c r="K331" s="26">
        <f t="shared" si="47"/>
      </c>
    </row>
    <row r="332" spans="1:11" s="104" customFormat="1" ht="24">
      <c r="A332" s="27"/>
      <c r="B332" s="59"/>
      <c r="C332" s="43" t="s">
        <v>436</v>
      </c>
      <c r="D332" s="44">
        <v>8070</v>
      </c>
      <c r="E332" s="45">
        <f>IF(miasto2004!E670&gt;0,miasto2004!E670,"")</f>
      </c>
      <c r="F332" s="45">
        <f>IF(miasto2004!F670&gt;0,miasto2004!F670,"")</f>
        <v>22676</v>
      </c>
      <c r="G332" s="45">
        <f>IF(miasto2004!G670&gt;0,miasto2004!G670,"")</f>
        <v>22676</v>
      </c>
      <c r="H332" s="45">
        <f>IF(miasto2004!H670&gt;0,miasto2004!H670,"")</f>
        <v>22676</v>
      </c>
      <c r="I332" s="45">
        <f>IF(miasto2004!I670&gt;0,miasto2004!I670,"")</f>
      </c>
      <c r="J332" s="45">
        <f>IF(miasto2004!J670&gt;0,miasto2004!J670,"")</f>
      </c>
      <c r="K332" s="26">
        <f t="shared" si="47"/>
      </c>
    </row>
    <row r="333" spans="1:11" s="106" customFormat="1" ht="18" customHeight="1">
      <c r="A333" s="138"/>
      <c r="B333" s="40">
        <v>90003</v>
      </c>
      <c r="C333" s="88" t="s">
        <v>243</v>
      </c>
      <c r="D333" s="42"/>
      <c r="E333" s="31">
        <f aca="true" t="shared" si="61" ref="E333:J333">IF(SUM(E334)&gt;0,SUM(E334),"")</f>
        <v>250000</v>
      </c>
      <c r="F333" s="31">
        <f t="shared" si="61"/>
        <v>300000</v>
      </c>
      <c r="G333" s="31">
        <f t="shared" si="61"/>
        <v>257500</v>
      </c>
      <c r="H333" s="31">
        <f t="shared" si="61"/>
        <v>257500</v>
      </c>
      <c r="I333" s="31">
        <f t="shared" si="61"/>
      </c>
      <c r="J333" s="31">
        <f t="shared" si="61"/>
      </c>
      <c r="K333" s="26">
        <f t="shared" si="47"/>
        <v>1.03</v>
      </c>
    </row>
    <row r="334" spans="1:11" s="123" customFormat="1" ht="12.75">
      <c r="A334" s="27"/>
      <c r="B334" s="32"/>
      <c r="C334" s="89" t="s">
        <v>244</v>
      </c>
      <c r="D334" s="48">
        <v>4300</v>
      </c>
      <c r="E334" s="55">
        <f aca="true" t="shared" si="62" ref="E334:J334">IF(SUM(E335:E336)&gt;0,SUM(E335:E336),"")</f>
        <v>250000</v>
      </c>
      <c r="F334" s="55">
        <f t="shared" si="62"/>
        <v>300000</v>
      </c>
      <c r="G334" s="55">
        <f t="shared" si="62"/>
        <v>257500</v>
      </c>
      <c r="H334" s="55">
        <f t="shared" si="62"/>
        <v>257500</v>
      </c>
      <c r="I334" s="55">
        <f t="shared" si="62"/>
      </c>
      <c r="J334" s="55">
        <f t="shared" si="62"/>
      </c>
      <c r="K334" s="26">
        <f t="shared" si="47"/>
        <v>1.03</v>
      </c>
    </row>
    <row r="335" spans="1:11" s="104" customFormat="1" ht="12.75">
      <c r="A335" s="27"/>
      <c r="B335" s="32"/>
      <c r="C335" s="136" t="s">
        <v>437</v>
      </c>
      <c r="D335" s="57"/>
      <c r="E335" s="45">
        <f>IF(miasto2004!E673&gt;0,miasto2004!E673,"")</f>
        <v>250000</v>
      </c>
      <c r="F335" s="45">
        <f>IF(miasto2004!F673&gt;0,miasto2004!F673,"")</f>
        <v>300000</v>
      </c>
      <c r="G335" s="45">
        <f>IF(miasto2004!G673&gt;0,miasto2004!G673,"")</f>
        <v>257500</v>
      </c>
      <c r="H335" s="45">
        <f>IF(miasto2004!H673&gt;0,miasto2004!H673,"")</f>
        <v>257500</v>
      </c>
      <c r="I335" s="45">
        <f>IF(miasto2004!I673&gt;0,miasto2004!I673,"")</f>
      </c>
      <c r="J335" s="45">
        <f>IF(miasto2004!J673&gt;0,miasto2004!J673,"")</f>
      </c>
      <c r="K335" s="26">
        <f t="shared" si="47"/>
        <v>1.03</v>
      </c>
    </row>
    <row r="336" spans="1:11" s="104" customFormat="1" ht="12.75">
      <c r="A336" s="27"/>
      <c r="B336" s="59"/>
      <c r="C336" s="118"/>
      <c r="D336" s="50"/>
      <c r="E336" s="119"/>
      <c r="F336" s="119"/>
      <c r="G336" s="119"/>
      <c r="H336" s="119"/>
      <c r="I336" s="120"/>
      <c r="J336" s="119"/>
      <c r="K336" s="26">
        <f t="shared" si="47"/>
      </c>
    </row>
    <row r="337" spans="1:11" s="104" customFormat="1" ht="12.75">
      <c r="A337" s="27"/>
      <c r="B337" s="100" t="s">
        <v>438</v>
      </c>
      <c r="C337" s="88" t="s">
        <v>247</v>
      </c>
      <c r="D337" s="101"/>
      <c r="E337" s="31">
        <f aca="true" t="shared" si="63" ref="E337:J337">IF(SUM(E338)&gt;0,SUM(E338),"")</f>
        <v>250000</v>
      </c>
      <c r="F337" s="31">
        <f t="shared" si="63"/>
        <v>380000</v>
      </c>
      <c r="G337" s="31">
        <f t="shared" si="63"/>
        <v>320000</v>
      </c>
      <c r="H337" s="31">
        <f t="shared" si="63"/>
        <v>320000</v>
      </c>
      <c r="I337" s="31">
        <f t="shared" si="63"/>
      </c>
      <c r="J337" s="31">
        <f t="shared" si="63"/>
      </c>
      <c r="K337" s="26">
        <f t="shared" si="47"/>
        <v>1.28</v>
      </c>
    </row>
    <row r="338" spans="1:11" s="104" customFormat="1" ht="13.5" thickBot="1">
      <c r="A338" s="27"/>
      <c r="B338" s="68"/>
      <c r="C338" s="90" t="s">
        <v>21</v>
      </c>
      <c r="D338" s="69">
        <v>4300</v>
      </c>
      <c r="E338" s="78">
        <f>IF(miasto2004!E681&gt;0,miasto2004!E681,"")</f>
        <v>250000</v>
      </c>
      <c r="F338" s="78">
        <f>IF(miasto2004!F681&gt;0,miasto2004!F681,"")</f>
        <v>380000</v>
      </c>
      <c r="G338" s="78">
        <f>IF(miasto2004!G681&gt;0,miasto2004!G681,"")</f>
        <v>320000</v>
      </c>
      <c r="H338" s="78">
        <f>IF(miasto2004!H681&gt;0,miasto2004!H681,"")</f>
        <v>320000</v>
      </c>
      <c r="I338" s="78"/>
      <c r="J338" s="93"/>
      <c r="K338" s="26">
        <f t="shared" si="47"/>
        <v>1.28</v>
      </c>
    </row>
    <row r="339" spans="1:11" s="108" customFormat="1" ht="23.25" customHeight="1">
      <c r="A339" s="46">
        <v>921</v>
      </c>
      <c r="B339" s="35"/>
      <c r="C339" s="91" t="s">
        <v>261</v>
      </c>
      <c r="D339" s="37"/>
      <c r="E339" s="38">
        <f aca="true" t="shared" si="64" ref="E339:J339">IF(SUM(E340,E344,E348,E352,E355)&gt;0,SUM(E340,E344,E342,E348,E352,E355),"")</f>
        <v>3305100</v>
      </c>
      <c r="F339" s="38">
        <f t="shared" si="64"/>
        <v>4389950</v>
      </c>
      <c r="G339" s="38">
        <f t="shared" si="64"/>
        <v>1448000</v>
      </c>
      <c r="H339" s="38">
        <f t="shared" si="64"/>
      </c>
      <c r="I339" s="38">
        <f t="shared" si="64"/>
        <v>1448000</v>
      </c>
      <c r="J339" s="38">
        <f t="shared" si="64"/>
      </c>
      <c r="K339" s="26">
        <f t="shared" si="47"/>
        <v>0.43811079846298145</v>
      </c>
    </row>
    <row r="340" spans="1:11" s="106" customFormat="1" ht="21" customHeight="1">
      <c r="A340" s="39"/>
      <c r="B340" s="40">
        <v>92106</v>
      </c>
      <c r="C340" s="88" t="s">
        <v>439</v>
      </c>
      <c r="D340" s="42"/>
      <c r="E340" s="31">
        <f aca="true" t="shared" si="65" ref="E340:J340">IF(SUM(E341:E343)&gt;0,SUM(E341:E343),"")</f>
        <v>638000</v>
      </c>
      <c r="F340" s="31">
        <f t="shared" si="65"/>
        <v>760000</v>
      </c>
      <c r="G340" s="31">
        <f t="shared" si="65"/>
        <v>310000</v>
      </c>
      <c r="H340" s="31">
        <f t="shared" si="65"/>
      </c>
      <c r="I340" s="31">
        <f t="shared" si="65"/>
        <v>310000</v>
      </c>
      <c r="J340" s="31">
        <f t="shared" si="65"/>
      </c>
      <c r="K340" s="26">
        <f t="shared" si="47"/>
        <v>0.48589341692789967</v>
      </c>
    </row>
    <row r="341" spans="1:11" s="104" customFormat="1" ht="15" customHeight="1">
      <c r="A341" s="27"/>
      <c r="B341" s="32"/>
      <c r="C341" s="89" t="s">
        <v>263</v>
      </c>
      <c r="D341" s="44">
        <v>2550</v>
      </c>
      <c r="E341" s="45">
        <f>IF(miasto2004!E712&gt;0,miasto2004!E712,"")</f>
        <v>638000</v>
      </c>
      <c r="F341" s="45">
        <f>IF(miasto2004!F712&gt;0,miasto2004!F712,"")</f>
        <v>760000</v>
      </c>
      <c r="G341" s="45">
        <f>IF(miasto2004!G712&gt;0,miasto2004!G712,"")</f>
        <v>310000</v>
      </c>
      <c r="H341" s="45">
        <f>IF(miasto2004!H712&gt;0,miasto2004!H712,"")</f>
      </c>
      <c r="I341" s="45">
        <f>IF(miasto2004!I712&gt;0,miasto2004!I712,"")</f>
        <v>310000</v>
      </c>
      <c r="J341" s="45">
        <f>IF(miasto2004!J712&gt;0,miasto2004!J712,"")</f>
      </c>
      <c r="K341" s="26">
        <f t="shared" si="47"/>
        <v>0.48589341692789967</v>
      </c>
    </row>
    <row r="342" spans="1:11" s="126" customFormat="1" ht="12.75">
      <c r="A342" s="95"/>
      <c r="B342" s="96"/>
      <c r="C342" s="43"/>
      <c r="D342" s="97"/>
      <c r="E342" s="45">
        <f>IF(miasto2004!E713&gt;0,miasto2004!E713,"")</f>
      </c>
      <c r="F342" s="45">
        <f>IF(miasto2004!F713&gt;0,miasto2004!F713,"")</f>
      </c>
      <c r="G342" s="45">
        <f>IF(miasto2004!G713&gt;0,miasto2004!G713,"")</f>
      </c>
      <c r="H342" s="45">
        <f>IF(miasto2004!H713&gt;0,miasto2004!H713,"")</f>
      </c>
      <c r="I342" s="45">
        <f>IF(miasto2004!I713&gt;0,miasto2004!I713,"")</f>
      </c>
      <c r="J342" s="45">
        <f>IF(miasto2004!J713&gt;0,miasto2004!J713,"")</f>
      </c>
      <c r="K342" s="26">
        <f t="shared" si="47"/>
      </c>
    </row>
    <row r="343" spans="1:11" s="126" customFormat="1" ht="12.75">
      <c r="A343" s="95"/>
      <c r="B343" s="127"/>
      <c r="C343" s="43"/>
      <c r="D343" s="97"/>
      <c r="E343" s="45">
        <f>IF(miasto2004!E714&gt;0,miasto2004!E714,"")</f>
      </c>
      <c r="F343" s="45">
        <f>IF(miasto2004!F714&gt;0,miasto2004!F714,"")</f>
      </c>
      <c r="G343" s="45">
        <f>IF(miasto2004!G714&gt;0,miasto2004!G714,"")</f>
      </c>
      <c r="H343" s="45">
        <f>IF(miasto2004!H714&gt;0,miasto2004!H714,"")</f>
      </c>
      <c r="I343" s="45">
        <f>IF(miasto2004!I714&gt;0,miasto2004!I714,"")</f>
      </c>
      <c r="J343" s="45">
        <f>IF(miasto2004!J714&gt;0,miasto2004!J714,"")</f>
      </c>
      <c r="K343" s="26">
        <f t="shared" si="47"/>
      </c>
    </row>
    <row r="344" spans="1:11" s="106" customFormat="1" ht="16.5" customHeight="1">
      <c r="A344" s="39"/>
      <c r="B344" s="62">
        <v>92108</v>
      </c>
      <c r="C344" s="102" t="s">
        <v>440</v>
      </c>
      <c r="D344" s="80"/>
      <c r="E344" s="81">
        <f aca="true" t="shared" si="66" ref="E344:J344">IF(SUM(E345:E347)&gt;0,SUM(E345:E347),"")</f>
        <v>667000</v>
      </c>
      <c r="F344" s="81">
        <f t="shared" si="66"/>
        <v>755000</v>
      </c>
      <c r="G344" s="81">
        <f t="shared" si="66"/>
        <v>330000</v>
      </c>
      <c r="H344" s="81">
        <f t="shared" si="66"/>
      </c>
      <c r="I344" s="81">
        <f t="shared" si="66"/>
        <v>330000</v>
      </c>
      <c r="J344" s="81">
        <f t="shared" si="66"/>
      </c>
      <c r="K344" s="26">
        <f t="shared" si="47"/>
        <v>0.4947526236881559</v>
      </c>
    </row>
    <row r="345" spans="1:11" s="104" customFormat="1" ht="12.75">
      <c r="A345" s="27"/>
      <c r="B345" s="32"/>
      <c r="C345" s="89" t="s">
        <v>263</v>
      </c>
      <c r="D345" s="44">
        <v>2550</v>
      </c>
      <c r="E345" s="45">
        <f>IF(miasto2004!E716&gt;0,miasto2004!E716,"")</f>
        <v>667000</v>
      </c>
      <c r="F345" s="45">
        <f>IF(miasto2004!F716&gt;0,miasto2004!F716,"")</f>
        <v>755000</v>
      </c>
      <c r="G345" s="45">
        <f>IF(miasto2004!G716&gt;0,miasto2004!G716,"")</f>
        <v>330000</v>
      </c>
      <c r="H345" s="45">
        <f>IF(miasto2004!H716&gt;0,miasto2004!H716,"")</f>
      </c>
      <c r="I345" s="45">
        <f>IF(miasto2004!I716&gt;0,miasto2004!I716,"")</f>
        <v>330000</v>
      </c>
      <c r="J345" s="45">
        <f>IF(miasto2004!J716&gt;0,miasto2004!J716,"")</f>
      </c>
      <c r="K345" s="26">
        <f t="shared" si="47"/>
        <v>0.4947526236881559</v>
      </c>
    </row>
    <row r="346" spans="1:11" s="104" customFormat="1" ht="12.75">
      <c r="A346" s="27"/>
      <c r="B346" s="32"/>
      <c r="C346" s="89"/>
      <c r="D346" s="44"/>
      <c r="E346" s="45">
        <f>IF(miasto2004!E717&gt;0,miasto2004!E717,"")</f>
      </c>
      <c r="F346" s="45">
        <f>IF(miasto2004!F717&gt;0,miasto2004!F717,"")</f>
      </c>
      <c r="G346" s="45">
        <f>IF(miasto2004!G717&gt;0,miasto2004!G717,"")</f>
      </c>
      <c r="H346" s="45">
        <f>IF(miasto2004!H717&gt;0,miasto2004!H717,"")</f>
      </c>
      <c r="I346" s="45">
        <f>IF(miasto2004!I717&gt;0,miasto2004!I717,"")</f>
      </c>
      <c r="J346" s="45">
        <f>IF(miasto2004!J717&gt;0,miasto2004!J717,"")</f>
      </c>
      <c r="K346" s="26">
        <f t="shared" si="47"/>
      </c>
    </row>
    <row r="347" spans="1:11" s="104" customFormat="1" ht="12.75">
      <c r="A347" s="27"/>
      <c r="B347" s="59"/>
      <c r="C347" s="89"/>
      <c r="D347" s="44"/>
      <c r="E347" s="45">
        <f>IF(miasto2004!E718&gt;0,miasto2004!E718,"")</f>
      </c>
      <c r="F347" s="45">
        <f>IF(miasto2004!F718&gt;0,miasto2004!F718,"")</f>
      </c>
      <c r="G347" s="45">
        <f>IF(miasto2004!G718&gt;0,miasto2004!G718,"")</f>
      </c>
      <c r="H347" s="45">
        <f>IF(miasto2004!H718&gt;0,miasto2004!H718,"")</f>
      </c>
      <c r="I347" s="45">
        <f>IF(miasto2004!I718&gt;0,miasto2004!I718,"")</f>
      </c>
      <c r="J347" s="45">
        <f>IF(miasto2004!J718&gt;0,miasto2004!J718,"")</f>
      </c>
      <c r="K347" s="26">
        <f aca="true" t="shared" si="67" ref="K347:K357">IF(AND(G347&lt;&gt;"",E347&lt;&gt;""),G347/E347,"")</f>
      </c>
    </row>
    <row r="348" spans="1:11" s="106" customFormat="1" ht="16.5" customHeight="1">
      <c r="A348" s="39"/>
      <c r="B348" s="40">
        <v>92116</v>
      </c>
      <c r="C348" s="88" t="s">
        <v>441</v>
      </c>
      <c r="D348" s="42"/>
      <c r="E348" s="31">
        <f aca="true" t="shared" si="68" ref="E348:J348">IF(SUM(E349:E351)&gt;0,SUM(E349:E351),"")</f>
        <v>1109500</v>
      </c>
      <c r="F348" s="31">
        <f t="shared" si="68"/>
        <v>1576950</v>
      </c>
      <c r="G348" s="31">
        <f t="shared" si="68"/>
        <v>405000</v>
      </c>
      <c r="H348" s="31">
        <f t="shared" si="68"/>
      </c>
      <c r="I348" s="31">
        <f t="shared" si="68"/>
        <v>405000</v>
      </c>
      <c r="J348" s="31">
        <f t="shared" si="68"/>
      </c>
      <c r="K348" s="26">
        <f t="shared" si="67"/>
        <v>0.36502929247408744</v>
      </c>
    </row>
    <row r="349" spans="1:11" s="104" customFormat="1" ht="12.75">
      <c r="A349" s="27"/>
      <c r="B349" s="32"/>
      <c r="C349" s="89" t="s">
        <v>263</v>
      </c>
      <c r="D349" s="44">
        <v>2550</v>
      </c>
      <c r="E349" s="45">
        <f>IF(miasto2004!E724&gt;0,miasto2004!E724,"")</f>
        <v>1109500</v>
      </c>
      <c r="F349" s="45">
        <f>IF(miasto2004!F724&gt;0,miasto2004!F724,"")</f>
        <v>1516950</v>
      </c>
      <c r="G349" s="45">
        <f>IF(miasto2004!G724&gt;0,miasto2004!G724,"")</f>
        <v>395000</v>
      </c>
      <c r="H349" s="45">
        <f>IF(miasto2004!H724&gt;0,miasto2004!H724,"")</f>
      </c>
      <c r="I349" s="45">
        <f>IF(miasto2004!I724&gt;0,miasto2004!I724,"")</f>
        <v>395000</v>
      </c>
      <c r="J349" s="45">
        <f>IF(miasto2004!J724&gt;0,miasto2004!J724,"")</f>
      </c>
      <c r="K349" s="26">
        <f t="shared" si="67"/>
        <v>0.35601622352410994</v>
      </c>
    </row>
    <row r="350" spans="1:11" s="111" customFormat="1" ht="12.75">
      <c r="A350" s="213"/>
      <c r="B350" s="184"/>
      <c r="C350" s="109" t="s">
        <v>264</v>
      </c>
      <c r="D350" s="110">
        <v>6130</v>
      </c>
      <c r="E350" s="45">
        <f>IF(miasto2004!E725&gt;0,miasto2004!E725,"")</f>
      </c>
      <c r="F350" s="45">
        <f>IF(miasto2004!F725&gt;0,miasto2004!F725,"")</f>
        <v>60000</v>
      </c>
      <c r="G350" s="45">
        <f>IF(miasto2004!G725&gt;0,miasto2004!G725,"")</f>
        <v>10000</v>
      </c>
      <c r="H350" s="45">
        <f>IF(miasto2004!H725&gt;0,miasto2004!H725,"")</f>
      </c>
      <c r="I350" s="45">
        <f>IF(miasto2004!I725&gt;0,miasto2004!I725,"")</f>
        <v>10000</v>
      </c>
      <c r="J350" s="45">
        <f>IF(miasto2004!J725&gt;0,miasto2004!J725,"")</f>
      </c>
      <c r="K350" s="26">
        <f t="shared" si="67"/>
      </c>
    </row>
    <row r="351" spans="1:11" s="104" customFormat="1" ht="12.75">
      <c r="A351" s="27"/>
      <c r="B351" s="59"/>
      <c r="C351" s="89"/>
      <c r="D351" s="44"/>
      <c r="E351" s="45">
        <f>IF(miasto2004!E726&gt;0,miasto2004!E726,"")</f>
      </c>
      <c r="F351" s="45">
        <f>IF(miasto2004!F726&gt;0,miasto2004!F726,"")</f>
      </c>
      <c r="G351" s="45">
        <f>IF(miasto2004!G726&gt;0,miasto2004!G726,"")</f>
      </c>
      <c r="H351" s="45">
        <f>IF(miasto2004!H726&gt;0,miasto2004!H726,"")</f>
      </c>
      <c r="I351" s="45">
        <f>IF(miasto2004!I726&gt;0,miasto2004!I726,"")</f>
      </c>
      <c r="J351" s="45">
        <f>IF(miasto2004!J726&gt;0,miasto2004!J726,"")</f>
      </c>
      <c r="K351" s="26">
        <f t="shared" si="67"/>
      </c>
    </row>
    <row r="352" spans="1:11" s="106" customFormat="1" ht="16.5" customHeight="1">
      <c r="A352" s="39"/>
      <c r="B352" s="40">
        <v>92118</v>
      </c>
      <c r="C352" s="88" t="s">
        <v>442</v>
      </c>
      <c r="D352" s="42"/>
      <c r="E352" s="31">
        <f aca="true" t="shared" si="69" ref="E352:J352">IF(SUM(E353:E354)&gt;0,SUM(E353:E354),"")</f>
        <v>840600</v>
      </c>
      <c r="F352" s="31">
        <f t="shared" si="69"/>
        <v>1298000</v>
      </c>
      <c r="G352" s="31">
        <f t="shared" si="69"/>
        <v>403000</v>
      </c>
      <c r="H352" s="31">
        <f t="shared" si="69"/>
      </c>
      <c r="I352" s="31">
        <f t="shared" si="69"/>
        <v>403000</v>
      </c>
      <c r="J352" s="31">
        <f t="shared" si="69"/>
      </c>
      <c r="K352" s="26">
        <f t="shared" si="67"/>
        <v>0.4794194622888413</v>
      </c>
    </row>
    <row r="353" spans="1:11" s="104" customFormat="1" ht="12.75">
      <c r="A353" s="27"/>
      <c r="B353" s="32"/>
      <c r="C353" s="89" t="s">
        <v>263</v>
      </c>
      <c r="D353" s="44">
        <v>2550</v>
      </c>
      <c r="E353" s="45">
        <f>IF(miasto2004!E728&gt;0,miasto2004!E728,"")</f>
        <v>840600</v>
      </c>
      <c r="F353" s="45">
        <f>IF(miasto2004!F728&gt;0,miasto2004!F728,"")</f>
        <v>1298000</v>
      </c>
      <c r="G353" s="45">
        <f>IF(miasto2004!G728&gt;0,miasto2004!G728,"")</f>
        <v>403000</v>
      </c>
      <c r="H353" s="45">
        <f>IF(miasto2004!H728&gt;0,miasto2004!H728,"")</f>
      </c>
      <c r="I353" s="45">
        <f>IF(miasto2004!I728&gt;0,miasto2004!I728,"")</f>
        <v>403000</v>
      </c>
      <c r="J353" s="45">
        <f>IF(miasto2004!J728&gt;0,miasto2004!J728,"")</f>
      </c>
      <c r="K353" s="26">
        <f t="shared" si="67"/>
        <v>0.4794194622888413</v>
      </c>
    </row>
    <row r="354" spans="1:11" s="104" customFormat="1" ht="12.75">
      <c r="A354" s="27"/>
      <c r="B354" s="59"/>
      <c r="C354" s="89"/>
      <c r="D354" s="44"/>
      <c r="E354" s="45">
        <f>IF(miasto2004!E729&gt;0,miasto2004!E729,"")</f>
      </c>
      <c r="F354" s="45">
        <f>IF(miasto2004!F729&gt;0,miasto2004!F729,"")</f>
      </c>
      <c r="G354" s="45">
        <f>IF(miasto2004!G729&gt;0,miasto2004!G729,"")</f>
      </c>
      <c r="H354" s="45">
        <f>IF(miasto2004!H729&gt;0,miasto2004!H729,"")</f>
      </c>
      <c r="I354" s="45">
        <f>IF(miasto2004!I729&gt;0,miasto2004!I729,"")</f>
      </c>
      <c r="J354" s="45">
        <f>IF(miasto2004!J729&gt;0,miasto2004!J729,"")</f>
      </c>
      <c r="K354" s="214"/>
    </row>
    <row r="355" spans="1:11" s="104" customFormat="1" ht="12.75">
      <c r="A355" s="27"/>
      <c r="B355" s="100" t="s">
        <v>443</v>
      </c>
      <c r="C355" s="88" t="s">
        <v>90</v>
      </c>
      <c r="D355" s="30"/>
      <c r="E355" s="31">
        <f aca="true" t="shared" si="70" ref="E355:J355">IF(SUM(E356:E356)&gt;0,SUM(E356:E356),"")</f>
        <v>50000</v>
      </c>
      <c r="F355" s="31">
        <f t="shared" si="70"/>
      </c>
      <c r="G355" s="31">
        <f t="shared" si="70"/>
      </c>
      <c r="H355" s="31">
        <f t="shared" si="70"/>
      </c>
      <c r="I355" s="31">
        <f t="shared" si="70"/>
      </c>
      <c r="J355" s="31">
        <f t="shared" si="70"/>
      </c>
      <c r="K355" s="26"/>
    </row>
    <row r="356" spans="1:11" s="104" customFormat="1" ht="36.75" thickBot="1">
      <c r="A356" s="27"/>
      <c r="B356" s="32"/>
      <c r="C356" s="107" t="s">
        <v>444</v>
      </c>
      <c r="D356" s="57">
        <v>2990</v>
      </c>
      <c r="E356" s="78">
        <f>IF(miasto2004!E752&gt;0,miasto2004!E752,"")</f>
        <v>50000</v>
      </c>
      <c r="F356" s="82"/>
      <c r="G356" s="82"/>
      <c r="H356" s="82"/>
      <c r="I356" s="82"/>
      <c r="J356" s="82"/>
      <c r="K356" s="26">
        <f>IF(AND(G354&lt;&gt;"",E354&lt;&gt;""),G354/E354,"")</f>
      </c>
    </row>
    <row r="357" spans="1:11" s="153" customFormat="1" ht="33" customHeight="1" thickBot="1">
      <c r="A357" s="148"/>
      <c r="B357" s="149"/>
      <c r="C357" s="150" t="s">
        <v>315</v>
      </c>
      <c r="D357" s="151"/>
      <c r="E357" s="152">
        <f aca="true" t="shared" si="71" ref="E357:J357">IF(SUM(E11,E28,E46,E53,E74,E108,E138,E144,E219,E224,E292,E307,E328,E339)&gt;0,SUM(E11,E28,E46,E53,E74,E108,E138,E144,E219,E224,E292,E307,E328,E339),"")</f>
        <v>44573762</v>
      </c>
      <c r="F357" s="152">
        <f t="shared" si="71"/>
        <v>54742293</v>
      </c>
      <c r="G357" s="152">
        <f t="shared" si="71"/>
        <v>45621214</v>
      </c>
      <c r="H357" s="152">
        <f t="shared" si="71"/>
        <v>12934741</v>
      </c>
      <c r="I357" s="152">
        <f t="shared" si="71"/>
        <v>28237473</v>
      </c>
      <c r="J357" s="152">
        <f t="shared" si="71"/>
        <v>4449000</v>
      </c>
      <c r="K357" s="215">
        <f t="shared" si="67"/>
        <v>1.0234992953926572</v>
      </c>
    </row>
    <row r="358" spans="1:4" ht="12.75">
      <c r="A358" s="104"/>
      <c r="B358" s="104"/>
      <c r="C358" s="104"/>
      <c r="D358" s="104"/>
    </row>
    <row r="359" s="104" customFormat="1" ht="12.75"/>
    <row r="364" ht="12.75">
      <c r="H364" s="104"/>
    </row>
    <row r="375" ht="30" customHeight="1">
      <c r="C375" s="154"/>
    </row>
  </sheetData>
  <printOptions/>
  <pageMargins left="0.1968503937007874" right="0.1968503937007874" top="0.5905511811023623" bottom="0.3937007874015748" header="0.1968503937007874" footer="0.5118110236220472"/>
  <pageSetup horizontalDpi="300" verticalDpi="300" orientation="landscape" paperSize="9" r:id="rId1"/>
  <headerFooter alignWithMargins="0">
    <oddHeader>&amp;C&amp;"Arial CE,Kursywa"&amp;9-   &amp;P 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EB</cp:lastModifiedBy>
  <dcterms:created xsi:type="dcterms:W3CDTF">2004-03-15T14:46:29Z</dcterms:created>
  <dcterms:modified xsi:type="dcterms:W3CDTF">2004-03-15T15:00:01Z</dcterms:modified>
  <cp:category/>
  <cp:version/>
  <cp:contentType/>
  <cp:contentStatus/>
</cp:coreProperties>
</file>