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1700" windowHeight="6735" tabRatio="799" firstSheet="1" activeTab="3"/>
  </bookViews>
  <sheets>
    <sheet name="Arkusz4" sheetId="1" r:id="rId1"/>
    <sheet name="zał." sheetId="2" r:id="rId2"/>
    <sheet name="subwencja 2004" sheetId="3" r:id="rId3"/>
    <sheet name="JN" sheetId="4" r:id="rId4"/>
    <sheet name="PPb" sheetId="5" r:id="rId5"/>
    <sheet name="854b" sheetId="6" r:id="rId6"/>
    <sheet name="801b" sheetId="7" r:id="rId7"/>
  </sheets>
  <definedNames>
    <definedName name="_xlnm.Print_Area" localSheetId="6">'801b'!$A$6:$P$186</definedName>
    <definedName name="_xlnm.Print_Area" localSheetId="5">'854b'!$A$8:$P$79</definedName>
    <definedName name="_xlnm.Print_Area" localSheetId="3">'JN'!$A$2:$K$74</definedName>
    <definedName name="_xlnm.Print_Area" localSheetId="4">'PPb'!$A$8:$O$46</definedName>
    <definedName name="_xlnm.Print_Area" localSheetId="2">'subwencja 2004'!$A$1:$M$71</definedName>
    <definedName name="_xlnm.Print_Area" localSheetId="1">'zał.'!$A$1:$G$530</definedName>
  </definedNames>
  <calcPr fullCalcOnLoad="1"/>
</workbook>
</file>

<file path=xl/sharedStrings.xml><?xml version="1.0" encoding="utf-8"?>
<sst xmlns="http://schemas.openxmlformats.org/spreadsheetml/2006/main" count="940" uniqueCount="367">
  <si>
    <t>do części opisowej</t>
  </si>
  <si>
    <t>ZESTAWIENIE  KOSZTÓW  DO  USTALENIA DOTACJI  NA 2004 ROK</t>
  </si>
  <si>
    <t>do Zarządzenia Nr</t>
  </si>
  <si>
    <t>DZIAŁ  801</t>
  </si>
  <si>
    <t>Prezydenta Miasta Łomży</t>
  </si>
  <si>
    <t>ROZDZIAŁ   80101 - SZKOŁY PODSTAWOWE</t>
  </si>
  <si>
    <t>z dnia .......... 2003r.</t>
  </si>
  <si>
    <t>Jednostka</t>
  </si>
  <si>
    <t>Ilość uczniów na 30.09.03  WG. SO</t>
  </si>
  <si>
    <t>Niezbędne wydatki</t>
  </si>
  <si>
    <t>Ogółem koszty</t>
  </si>
  <si>
    <t>Przychody</t>
  </si>
  <si>
    <t>odsetki własne</t>
  </si>
  <si>
    <t>odsetki od dotacji</t>
  </si>
  <si>
    <t>przychody z              majątku</t>
  </si>
  <si>
    <t xml:space="preserve">Konieczna dotacja </t>
  </si>
  <si>
    <t>Źródła finansowania</t>
  </si>
  <si>
    <t>Razem dotacja</t>
  </si>
  <si>
    <t>Dotacja finansowana subwencją</t>
  </si>
  <si>
    <t>Dotacja z dochodów własnych miasta</t>
  </si>
  <si>
    <t xml:space="preserve">Rezerwa +  </t>
  </si>
  <si>
    <t>Płace, pochodne i odpisy</t>
  </si>
  <si>
    <t>Rzeczowe</t>
  </si>
  <si>
    <t>Braki -</t>
  </si>
  <si>
    <t>SP -1</t>
  </si>
  <si>
    <t>SP -2</t>
  </si>
  <si>
    <t>ZS Nr 1 /SP-3/</t>
  </si>
  <si>
    <t>SP -4</t>
  </si>
  <si>
    <t>SP -5</t>
  </si>
  <si>
    <t>SP -7</t>
  </si>
  <si>
    <t>SP -9</t>
  </si>
  <si>
    <t>SP -10</t>
  </si>
  <si>
    <t>RAZEM</t>
  </si>
  <si>
    <t>ZESTAWIENIE  KOSZTÓW  DO  USTALENIA DOTACJI  NA 2002  ROK</t>
  </si>
  <si>
    <t>ROZDZIAŁ   80102 - SZKOŁY PODSTAWOWE SPECJALNE</t>
  </si>
  <si>
    <t>ZSSpecj.</t>
  </si>
  <si>
    <t>ROZDZIAŁ   80104    - PRZEDSZKOLA /NIEPUBLICZ NE/</t>
  </si>
  <si>
    <t>Społeczna Szkoła Podst.</t>
  </si>
  <si>
    <t>Niep.Przedsz.Katolickie Zgromadzenia  Sióstr Służek ul.Radziecka 4</t>
  </si>
  <si>
    <t>Publiczne Przed.Specjalne im.Św.Aniołów Stróżów ul.Woj.Pol.161</t>
  </si>
  <si>
    <t>ROZDZIAŁ   80110 - GIMNAZJA</t>
  </si>
  <si>
    <t>GP - Nr 1</t>
  </si>
  <si>
    <t>GP - Nr 2</t>
  </si>
  <si>
    <t>ZS Nr 1 /GP -Nr 3/</t>
  </si>
  <si>
    <t>GP - Nr 4</t>
  </si>
  <si>
    <t>GP - Nr 5</t>
  </si>
  <si>
    <t>GP - Nr 6</t>
  </si>
  <si>
    <t>GP - Nr 8</t>
  </si>
  <si>
    <t>GIMNAZJA NIEPUBL.</t>
  </si>
  <si>
    <t>ROZDZIAŁ   80111 - GIMNAZJUM SPECJALNE</t>
  </si>
  <si>
    <t>ZESTAWIENIE  KOSZTÓW  DO  USTALENIA DOTACJI  NA 2004  ROK</t>
  </si>
  <si>
    <t>ROZDZIAŁ   80120 - LICEA OGÓLNOKSZTAŁCĄCE</t>
  </si>
  <si>
    <t>I LO</t>
  </si>
  <si>
    <t>II LO</t>
  </si>
  <si>
    <t>III LO</t>
  </si>
  <si>
    <t>ZSTiO Nr 4</t>
  </si>
  <si>
    <t>ZSMiO Nr 5</t>
  </si>
  <si>
    <t>ZSEiO Nr 6</t>
  </si>
  <si>
    <t>ZSWiO Nr 7</t>
  </si>
  <si>
    <t>ZCKPiU</t>
  </si>
  <si>
    <t>LO NIEPUB.</t>
  </si>
  <si>
    <t>ROZDZIAŁ   80123 - LICEA PROFILOWANE</t>
  </si>
  <si>
    <t>ZSD Nr 9</t>
  </si>
  <si>
    <t>Licea Prof. Niepubl.</t>
  </si>
  <si>
    <t>ROZDZIAŁ   80130 -   SZKOŁY   ZAWODOWE</t>
  </si>
  <si>
    <t>Szkoły Zawod. Niepubl.</t>
  </si>
  <si>
    <t>ROZDZIAŁ   80134 - SZKOŁA  ZAWODOWA SPECJALNA</t>
  </si>
  <si>
    <t>ROZDZIAŁ   80140 -  Centra kształcenia ustawicznego i praktycznego oraz ośrodki dokształcania zawodowego</t>
  </si>
  <si>
    <t>Z CKPiU</t>
  </si>
  <si>
    <t>ROZDZIAŁ   80104    - PRZEDSZKOLA</t>
  </si>
  <si>
    <t>w tym :</t>
  </si>
  <si>
    <t>Żywienie</t>
  </si>
  <si>
    <t>żywienie</t>
  </si>
  <si>
    <t>opłata stała</t>
  </si>
  <si>
    <t>PP - Nr 1</t>
  </si>
  <si>
    <t>PP - Nr 2</t>
  </si>
  <si>
    <t>PP - Nr 3</t>
  </si>
  <si>
    <t>PP - Nr 4</t>
  </si>
  <si>
    <t>PP - Nr 5</t>
  </si>
  <si>
    <t>PP - Nr 8</t>
  </si>
  <si>
    <t>PP - Nr 9</t>
  </si>
  <si>
    <t>PP - Nr 10</t>
  </si>
  <si>
    <t>PP - Nr 14</t>
  </si>
  <si>
    <t>PP - Nr 15</t>
  </si>
  <si>
    <t>SP-2</t>
  </si>
  <si>
    <t>DZIAŁ  854</t>
  </si>
  <si>
    <t>ROZDZIAŁ   85401 - ŚWIETLICE SZKOLNE</t>
  </si>
  <si>
    <t xml:space="preserve">Dochody </t>
  </si>
  <si>
    <t>w tym:</t>
  </si>
  <si>
    <t xml:space="preserve">żywienie  </t>
  </si>
  <si>
    <t>inne własne</t>
  </si>
  <si>
    <t>ZS Nr 1 /SP -3/</t>
  </si>
  <si>
    <t>PG -4</t>
  </si>
  <si>
    <t>ZSSpec.</t>
  </si>
  <si>
    <t>ROZDZIAŁ   85406 - PORADNIA PSYCHOLOGICZNO-PEDAGOGICZNA</t>
  </si>
  <si>
    <t>PPP</t>
  </si>
  <si>
    <t>ROZDZIAŁ   85410 - INTERNATY I BURSY SZKOLNE</t>
  </si>
  <si>
    <t xml:space="preserve">żywienie </t>
  </si>
  <si>
    <t>Bursa Nr 1</t>
  </si>
  <si>
    <t>Bursa Nr 2</t>
  </si>
  <si>
    <t>Bursa Nr 3</t>
  </si>
  <si>
    <t>Bursy Niepubl.</t>
  </si>
  <si>
    <t xml:space="preserve">Koszt  na            1 ucznia          z dotacji            </t>
  </si>
  <si>
    <t xml:space="preserve">Koszt  na            1 ucznia    z dotacji      </t>
  </si>
  <si>
    <t>Konieczna dotacja              (5-7)</t>
  </si>
  <si>
    <t>DZIAŁ 801 - OŚWIATA I WYCHOWANIE</t>
  </si>
  <si>
    <t>Niepubliczne Przedszkole "Mały Artysta"                                     w Łomży ul.Woj.Polskiego 29a</t>
  </si>
  <si>
    <t>Niepubliczne Przedszkole                                    "Wesołe Słoneczko"                                                                               w Łomży ul.Spółdzielcza 74</t>
  </si>
  <si>
    <t>DZIAŁ 854 - EDUKACYJNA OPIEKA WYCHOWAWCZA</t>
  </si>
  <si>
    <t>Konieczna dotacja                   (6-8,9)</t>
  </si>
  <si>
    <t>Przedszkola niepubliczne</t>
  </si>
  <si>
    <t xml:space="preserve">Koszt  na                                                                                                                                                                                      1 ucznia                                                                                                                                                              z dotacji      </t>
  </si>
  <si>
    <t xml:space="preserve">Koszt  na                                                                                                                                            1 ucznia                                                                                                                                                 z dotacji      </t>
  </si>
  <si>
    <t>Konieczna dotacja                            (6-8,9)</t>
  </si>
  <si>
    <t>Społ.  Sz.Podst.</t>
  </si>
  <si>
    <t>odsetki własne  i inne</t>
  </si>
  <si>
    <t>Konieczna dotacja                 (6-8,10,11)</t>
  </si>
  <si>
    <t xml:space="preserve">ROZDZIAŁ   80105    - PRZEDSZKOLA   SPECJALNE </t>
  </si>
  <si>
    <t>Razem</t>
  </si>
  <si>
    <t>subwencja</t>
  </si>
  <si>
    <t>PLANOWANA DOTACJA Z BUDŻETU MIASTA NA 2004R  I ŹRÓDŁA  FINANSOWANIA</t>
  </si>
  <si>
    <t>w dziale 801 - OŚWIATA I WYCHOWANIE  ORAZ    w dziale 854 - EDUKACYJNA OPIEKA WYCHOWAWCZA</t>
  </si>
  <si>
    <t>Lp.</t>
  </si>
  <si>
    <t>Rozdz.</t>
  </si>
  <si>
    <t>Opis rozdziału</t>
  </si>
  <si>
    <t>szkoły samorządowe</t>
  </si>
  <si>
    <t>szkoły prowadzone przez inne podmioty</t>
  </si>
  <si>
    <t>Ogółem</t>
  </si>
  <si>
    <t>Przewidywane zobowiązania 2003</t>
  </si>
  <si>
    <t>Subwencja oświatowa</t>
  </si>
  <si>
    <t>Dochody      gminy,           powiatu</t>
  </si>
  <si>
    <t>Dotacje</t>
  </si>
  <si>
    <t>L.ucz.</t>
  </si>
  <si>
    <t>dotacja</t>
  </si>
  <si>
    <t>I.</t>
  </si>
  <si>
    <t>ZADANIA GMINY   - PLANOWANA   SUBWENCJA</t>
  </si>
  <si>
    <t>a)</t>
  </si>
  <si>
    <t>DZIAŁ  801  -   OŚWIATA    I   WYCHOWANIE</t>
  </si>
  <si>
    <t>Szkoły podstawowe</t>
  </si>
  <si>
    <t xml:space="preserve">Przedszkola </t>
  </si>
  <si>
    <t>Gimnazja</t>
  </si>
  <si>
    <t>Doskonalenie i dokształcanie nauczycieli</t>
  </si>
  <si>
    <t>Pozostała działalność           w tym:</t>
  </si>
  <si>
    <t>a)FŚS emer. i ren. N-li</t>
  </si>
  <si>
    <t>b)odsetki od kredytów</t>
  </si>
  <si>
    <t>c) .................................</t>
  </si>
  <si>
    <t>Razem dział   801</t>
  </si>
  <si>
    <t>b)</t>
  </si>
  <si>
    <t>DZIAŁ  854  -    EDUKACYJNA   OPIEKA   WYCHOWAWCZA</t>
  </si>
  <si>
    <t>Świetlice szkolne</t>
  </si>
  <si>
    <t>Doskonalenie i dokształcanie zaw. n-li</t>
  </si>
  <si>
    <t>b) .................................</t>
  </si>
  <si>
    <t>Razem dział   854</t>
  </si>
  <si>
    <t>RAZEM ZADANIA GMINY</t>
  </si>
  <si>
    <t>c)</t>
  </si>
  <si>
    <t>II.</t>
  </si>
  <si>
    <t>ZADANIA POWIATU   -    PLANOWANA   SUBWENCJA</t>
  </si>
  <si>
    <t>Szkoły podstawowe specjalne</t>
  </si>
  <si>
    <t>Gimnazja specjalne</t>
  </si>
  <si>
    <t>Licea ogólnokształcące</t>
  </si>
  <si>
    <t>Licea profilowane</t>
  </si>
  <si>
    <t xml:space="preserve">Szkoły zawodowe </t>
  </si>
  <si>
    <t>Szkoły zawodowe specjalne</t>
  </si>
  <si>
    <t>Zespół CKPiU</t>
  </si>
  <si>
    <t>Poradnie Psychologiczo Pedag.</t>
  </si>
  <si>
    <t>Internaty i bursy szkolne</t>
  </si>
  <si>
    <t>RAZEM ZADANIA POWIATU</t>
  </si>
  <si>
    <t>RAZEM OŚWIATA</t>
  </si>
  <si>
    <t>Przedszkola specjalne</t>
  </si>
  <si>
    <t xml:space="preserve">Integracja </t>
  </si>
  <si>
    <t>hala - SP9</t>
  </si>
  <si>
    <t>Ogółem dotacja</t>
  </si>
  <si>
    <t xml:space="preserve">Załącznik Nr </t>
  </si>
  <si>
    <t>basenSP10</t>
  </si>
  <si>
    <t>RazemSP9</t>
  </si>
  <si>
    <t>Razem SP10</t>
  </si>
  <si>
    <t>Rozdział 80101 - SZKOŁY PODSTAWOWE</t>
  </si>
  <si>
    <t>Przychody ogółem</t>
  </si>
  <si>
    <t>Wydatki</t>
  </si>
  <si>
    <t xml:space="preserve"> </t>
  </si>
  <si>
    <t xml:space="preserve"> dotacja z budżetu</t>
  </si>
  <si>
    <t>dochody własne</t>
  </si>
  <si>
    <t>Szkoła Podstawowa Nr 1</t>
  </si>
  <si>
    <t>Szkoła Podstawowa Nr 2</t>
  </si>
  <si>
    <t>Zespół Szkół Nr 1 /SP-3/</t>
  </si>
  <si>
    <t>Szkoła Podstawowa Nr 4</t>
  </si>
  <si>
    <t>Szkoła Podstawowa Nr 5</t>
  </si>
  <si>
    <t>Szkoła Podstawowa Nr 7</t>
  </si>
  <si>
    <t>Szkoła Podstawowa Nr 9</t>
  </si>
  <si>
    <t>Szkoła Podstawowa Nr 10</t>
  </si>
  <si>
    <t>Rozdział 80102 - SZKOŁY PODSTAWOWE SPECJALNE</t>
  </si>
  <si>
    <t>Zespół Szkół Specjalnych</t>
  </si>
  <si>
    <t>Rozdział 80110 - GIMNAZJA</t>
  </si>
  <si>
    <t>Publiczne Gimnazjum Nr 1</t>
  </si>
  <si>
    <t>Publiczne Gimnazjum Nr 2</t>
  </si>
  <si>
    <t>Zespół Szkół Nr 1 /PG-3/</t>
  </si>
  <si>
    <t>Publiczne Gimnazjum Nr 4</t>
  </si>
  <si>
    <t>Publiczne Gimnazjum Nr 5</t>
  </si>
  <si>
    <t>Publiczne Gimnazjum Nr 6</t>
  </si>
  <si>
    <t>Publiczne Gimnazjum Nr 8</t>
  </si>
  <si>
    <t>Rozdział 80111 - GIMNAZJA SPECJALNE</t>
  </si>
  <si>
    <t>Rozdział 80120 - LICEA OGÓLNOKSZTALCĄCE</t>
  </si>
  <si>
    <t>Zespół Szkół Ogól.</t>
  </si>
  <si>
    <t xml:space="preserve">ZST i O Nr 4 </t>
  </si>
  <si>
    <t>ZSM i O Nr 5</t>
  </si>
  <si>
    <t>ZSE i O Nr 6</t>
  </si>
  <si>
    <t>ZSW i O Nr 7</t>
  </si>
  <si>
    <t>Rozdział 80123 - LICEA PROFILOWANE</t>
  </si>
  <si>
    <t>Rozdział 80130 - SZKOŁY ZAWODOWE</t>
  </si>
  <si>
    <t xml:space="preserve">ZSM i O Nr 5 </t>
  </si>
  <si>
    <t>Rozdział 80134 - SZKOŁY ZAWODOWE SPECJALNE</t>
  </si>
  <si>
    <t>Zespół szkół Specjalnych</t>
  </si>
  <si>
    <t>Rozdział 80140 - CENTRA KSZTAŁCENIA USTAWICZNEGO I PRAKTYCZNEGO</t>
  </si>
  <si>
    <t>Rozdział 85401 -  ŚWIETLICE SZKOLNE</t>
  </si>
  <si>
    <t>Zespół Szkół Nr 1 /SP,PG-3/</t>
  </si>
  <si>
    <t>Przedszkole Publiczne Nr 1</t>
  </si>
  <si>
    <t>Przedszkole Publiczne Nr 2</t>
  </si>
  <si>
    <t>Przedszkole Publiczne Nr 3</t>
  </si>
  <si>
    <t>Przedszkole Publiczne Nr 4</t>
  </si>
  <si>
    <t>Przedszkole Publiczne Nr 5</t>
  </si>
  <si>
    <t>Przedszkole Publiczne Nr 8</t>
  </si>
  <si>
    <t>Przedszkole Publiczne Nr 9</t>
  </si>
  <si>
    <t>Przedszkole Publiczne Nr 10</t>
  </si>
  <si>
    <t>Przedszkole Publiczne Nr 14</t>
  </si>
  <si>
    <t>Przedszkole Publiczne Nr 15</t>
  </si>
  <si>
    <t>Rozdział 85406 - PORADNIE  PSYCHOLOGICZNO-PEDAGOGICZNE</t>
  </si>
  <si>
    <t>ORAZ INNE PORADNIE SPECJALISTYCZNE</t>
  </si>
  <si>
    <t>Poradnia Psych.Pedag. ......</t>
  </si>
  <si>
    <t>Rozdział 85410 - INTERNATY I BURSY SZKOLNE</t>
  </si>
  <si>
    <t>Bursa Szkolna Nr 1</t>
  </si>
  <si>
    <t>Bursa Szkolna Nr 2</t>
  </si>
  <si>
    <t>Bursa Szkolna Nr 3</t>
  </si>
  <si>
    <t>Stan f-szu obrotowego na  początek roku</t>
  </si>
  <si>
    <t>Stan f-szu obrotowego na  koniec roku</t>
  </si>
  <si>
    <t xml:space="preserve">Rozdział 80104 - PRZEDSZKOLA </t>
  </si>
  <si>
    <t>ZCKP i U</t>
  </si>
  <si>
    <t>ZCK i P</t>
  </si>
  <si>
    <t>Zespół Centrów</t>
  </si>
  <si>
    <t>Kształcenia Praktycznego</t>
  </si>
  <si>
    <t>i Ustawicznego</t>
  </si>
  <si>
    <t>ROZDZIAŁ   80146 -  Doskonalenie i dokształcanie zawodowe nauczycieli</t>
  </si>
  <si>
    <t>ROZDZIAŁ   80195  - Pozostała działalność /F Ś S emerytów i rencistów  n-li/</t>
  </si>
  <si>
    <t>*w SP1/szkoła wygasająca/ w dodacji jest ujęta odprawa w kwocie 89.273zł</t>
  </si>
  <si>
    <t>*w SP1 bez odpraw koszt na 1 ucznia wyniesie 1.769zł</t>
  </si>
  <si>
    <t xml:space="preserve">do Zarządzenia </t>
  </si>
  <si>
    <t>Dochody</t>
  </si>
  <si>
    <t>własne/opłata stała + odsetki/</t>
  </si>
  <si>
    <t>przychody z majątku</t>
  </si>
  <si>
    <t>REZERWA GMINNA</t>
  </si>
  <si>
    <t>REZERWA POWIATOWA</t>
  </si>
  <si>
    <t>92 375/</t>
  </si>
  <si>
    <t>/132 910+</t>
  </si>
  <si>
    <t>154 012/</t>
  </si>
  <si>
    <t>/223 625+</t>
  </si>
  <si>
    <t>ROZDZIAŁ   85446 -  Doskonalenie i dokształcanie zawodowe nauczycieli</t>
  </si>
  <si>
    <t>ROZDZIAŁ   85495  - Pozostała działalność /F Ś S emerytów i rencistów  n-li/</t>
  </si>
  <si>
    <t>z dnia 12.12. 2003r.</t>
  </si>
  <si>
    <t>z dnia 12.12.2003r.</t>
  </si>
  <si>
    <t>z dnia 12.12.2003r</t>
  </si>
  <si>
    <t>Załącznik Nr 2b</t>
  </si>
  <si>
    <t>Załącznik Nr 2 c</t>
  </si>
  <si>
    <t>Załącznik Nr 2 e</t>
  </si>
  <si>
    <t>Załącznik Nr 2 f</t>
  </si>
  <si>
    <t>Załącznik Nr 2 g</t>
  </si>
  <si>
    <t>Załącznik Nr  2 h</t>
  </si>
  <si>
    <t>Załącznik Nr 2 i</t>
  </si>
  <si>
    <t>Załącznik Nr 2 j</t>
  </si>
  <si>
    <t>Załącznik Nr 2 k</t>
  </si>
  <si>
    <t>Załącznik Nr 2 ł</t>
  </si>
  <si>
    <t>Załącznik Nr 2 m</t>
  </si>
  <si>
    <t>Załącznik Nr  2 n</t>
  </si>
  <si>
    <t>Załącznik Nr .............</t>
  </si>
  <si>
    <t>L.p</t>
  </si>
  <si>
    <t>Rozdział</t>
  </si>
  <si>
    <t>Podstawa prawna</t>
  </si>
  <si>
    <t>Nazwa jednostki</t>
  </si>
  <si>
    <t>Podmiot prowadzący</t>
  </si>
  <si>
    <t>% dotacji</t>
  </si>
  <si>
    <t xml:space="preserve">Kwota dotacji na 2004 </t>
  </si>
  <si>
    <t>Ilość uczniów na 30.09.03 wg SO</t>
  </si>
  <si>
    <t>Kwota na 1 ucznia w szkole publ.tego samego typu po zmianach</t>
  </si>
  <si>
    <t>Uwagi</t>
  </si>
  <si>
    <t>1.</t>
  </si>
  <si>
    <t>art.90 ust.2a 100%S</t>
  </si>
  <si>
    <t>Społeczna Szkoła Podstawowa w Łomży ul.Rybaki 14</t>
  </si>
  <si>
    <t>Komisja  Miedzyzakładowa Pracowników Oświaty                                                                                      i Wychowania NSZZ "Solidarność" Nr 1695                                                                                                 18-400  Łomża</t>
  </si>
  <si>
    <t>art.90 ust.2b 75%D</t>
  </si>
  <si>
    <t>Niepubliczne Przedszkole Katolickie                                                                                     Zgromadzenia Sióstr Służek                                                                                                              Naj.Maryi Panny Niepokalanej                                                                                                                                          w Łomży  ul.Radziecka 4</t>
  </si>
  <si>
    <t>Zgromadzenie Sióstr Służek Naj.Maryi Panny                                                                               Niepokalanej w Łomży ul.Radziecka 4</t>
  </si>
  <si>
    <t>Społeczno Oświatowe Stowarzyszenie Pomocy                                                                            Pokrzywdzonym i Niepełnosprawnym                                                                                        "EDUKATOR" w Łomży                                                                                                                            ul.Sadowa 2/4</t>
  </si>
  <si>
    <t>Niepubliczne Przedszkole                                                                                                                           "Wesołe Słoneczko"                                                                                                                                    w Łomży ul.Spółdzielcza 74</t>
  </si>
  <si>
    <t>R a z e m: rozdz. 80104</t>
  </si>
  <si>
    <t>art.80 ust.2a 100%S</t>
  </si>
  <si>
    <t>Publiczne Przedszkole Specjalne im. Świętych Aniołów Stróżów w Łomży ul.Woj.Polskiego 161</t>
  </si>
  <si>
    <t xml:space="preserve">Stowarzyszenie Rodzin Katolickich                                                                                                                                Diecezji Łomżyńskiej </t>
  </si>
  <si>
    <t>Katolickie Gimnazjum im. Kardynała Stefana Wyszyńskiego</t>
  </si>
  <si>
    <t>Diecezja Łomżyńska                                                                                                                      Ks.Prałat dr Tadeusz Bronakowski                                                                                                                   ul.Sadowa 12 18-400 Łomża</t>
  </si>
  <si>
    <t xml:space="preserve">Gimnazjum                                                  ul.Wojska Polskiego 161 </t>
  </si>
  <si>
    <t>Zakład Doskonalenia Zawodowego                                                                                                    ul.Wojska Polskiego 161 18-402 Łomża</t>
  </si>
  <si>
    <t>Gimnazjum                                                            ul.Woj.Polskiego 113</t>
  </si>
  <si>
    <t>Stowarzysz.Wspierania Edukacji  i Rynku Pracy                                                                                              w Łomży ul.Woj.Polskiego 113</t>
  </si>
  <si>
    <t xml:space="preserve">Gimnazjum im.Bogdana Jańskiego </t>
  </si>
  <si>
    <t>Szkoła Wyższa im.B.Jańskiego                                                                                                         z siedzibą w Warszawie                                                                                                                     ul.Chełmska 21A 00-724 Warszawa</t>
  </si>
  <si>
    <t>R a z e m: rozdz. 80110</t>
  </si>
  <si>
    <t>Katolickie LO im.Kard.Stefana Wyszyńskiego /szkoła niepubliczna/</t>
  </si>
  <si>
    <t>art.80             ust.3 100%D</t>
  </si>
  <si>
    <t>Katolickie LO im.Kard.Stefana Wyszyńskiego /szkoła publiczna/</t>
  </si>
  <si>
    <t>Diecezja Łomżyńska                                                                                                                        Ks.Prałat dr Tadeusz Bronakowski                                                                                                 ul.Sadowa 12 18-400 Łomża</t>
  </si>
  <si>
    <t>Liceum Ogólnokształcące im.B.Jańskiego ul.Krzywe Koło 9</t>
  </si>
  <si>
    <t>art.90             ust.3   50%D</t>
  </si>
  <si>
    <t>LO d/dorosłych                                                              ul. W.Polskiego 113</t>
  </si>
  <si>
    <t>Stowarzysz.Wspierania Edukacji  i Rynku Pracy                                                                                        w Łomży ul.Woj.Polskiego 113</t>
  </si>
  <si>
    <t>LO d)dorosłych ul.Woj.Polskiego 161</t>
  </si>
  <si>
    <t>II Liceum Ogólnokształcące dla Dorosłych w Łomży ul.Al.Legionów 49</t>
  </si>
  <si>
    <t>Lech Mierzejewski                                                                                                                                   18-400 Łomża ul.Długa 4</t>
  </si>
  <si>
    <t>Zaoczne Liceum Ogólnokształcące d/dorosłych ul.Al.Legionów 9</t>
  </si>
  <si>
    <t>Społeczno Oświatowe Stowarzyszenie Pomocy                                                                      Pokrzywdzonym i Niepełnosprawnym                                                                                                       "EDUKATOR"  w Łomży ul.Sadowa 2/4</t>
  </si>
  <si>
    <t>R a z e m: rozdz. 80120</t>
  </si>
  <si>
    <t>Liceum profilowane                                               ul. W.Polskiego 113</t>
  </si>
  <si>
    <t>Stowarzysz.Wspierania Edukacji  i Rynku Pracy                                                                                    w Łomży ul.Woj.Polskiego 113</t>
  </si>
  <si>
    <t>Zasadnicza Szkoła Zawodowa (dzienna)</t>
  </si>
  <si>
    <t>Stowarzysz.Wspierania Edukacji  i Rynku Pracy                                                                                       w Łomży ul.Woj.Polskiego 113</t>
  </si>
  <si>
    <t xml:space="preserve">Publiczna Zasadnicza Szkoła Zawodowa </t>
  </si>
  <si>
    <t>Technikum Elektryczne d/dorosłych</t>
  </si>
  <si>
    <t>Technikum Mechaniczne d/dorosłych</t>
  </si>
  <si>
    <t>Technikum Odzieżowe d/dorosłych</t>
  </si>
  <si>
    <t>Technikum Technol.Żyw. d/dorosłych</t>
  </si>
  <si>
    <t>Technikum Fryzjerskie d/dorosłych</t>
  </si>
  <si>
    <t>Policealne Studium Farmaceutyczne                                                                                                                                                                     w Łomży ul.Piłsudskiego 83</t>
  </si>
  <si>
    <t>Społeczne Stowarzyszenie Prasoznawcze                                                                              "STOPKA" w Łomży ul.Piłsudskiego 83</t>
  </si>
  <si>
    <t>Liceum Ekonomiczne im.B.Jańskiego ul.Krzywe Koło 9</t>
  </si>
  <si>
    <t>Policealne Studium Informatyczne ul.Polowa 45</t>
  </si>
  <si>
    <t>Łomżyńska Rada Federacji Stowarzyszeń                                                                                                   Naukowo Technicznych NOT                                                                                                                        w Łomży ul.Polowa 45</t>
  </si>
  <si>
    <t xml:space="preserve">Pomaturalne i Policealne Studium Rachunkowości ul.Mickiewicza 6 </t>
  </si>
  <si>
    <t xml:space="preserve">Towarzystwo Wiedzy Powszechnej                                                                                                    Zarząd Oddziału Regionalnego w Łomży                                                                                                                ul.Konstytucji 3 Maja 2/12 </t>
  </si>
  <si>
    <t>Liceum Ekonomiczne d/dorosłych  ul.Senatorska 13</t>
  </si>
  <si>
    <t>Policealna Szkoła Medyczna                                         ul.Stacha Konwy 11</t>
  </si>
  <si>
    <t>Liceum Handlowe d/dorosłych       ul.Dworna 22</t>
  </si>
  <si>
    <t>M. Rogalska ;   J.Mieczkowska                                                                                                                Łomża ul.Dworna 22</t>
  </si>
  <si>
    <t>Liceum Ekonomiczne d/dorosłych         ul.Dworna 22</t>
  </si>
  <si>
    <t>M. Rogalska ;   J.Mieczkowska                                                                                                                 Łomża ul.Dworna 22</t>
  </si>
  <si>
    <t>Szkoła Policealna                                                                 ul.Dworna 22</t>
  </si>
  <si>
    <t>M. Rogalska ;   J.Mieczkowska                                                                                                              Łomża ul.Dworna 22</t>
  </si>
  <si>
    <t xml:space="preserve">Technikum d/dorosłych                                                               ul.Dworna 22 </t>
  </si>
  <si>
    <t>M. Rogalska ;   J.Mieczkowska                                                                                                           Łomża ul.Dworna 22</t>
  </si>
  <si>
    <t>R a z e m: rozdz. 80130</t>
  </si>
  <si>
    <t>O G Ó Ł E M: dział 801</t>
  </si>
  <si>
    <t>do uchwały nr...........</t>
  </si>
  <si>
    <t>PROJEKT  DOTACJI  na 2004 rok   dla jednostek niepublicznych</t>
  </si>
  <si>
    <t>PODMIOT PROWADZĄCY</t>
  </si>
  <si>
    <t>art.90             ust.3a  100%D</t>
  </si>
  <si>
    <t>Katolicka Bursa d/Młodz.Męskiej                                                                                                               ul.Jana Pawła II</t>
  </si>
  <si>
    <t>Łomżyńska Kuria Diecezjalna                                 18-400 Łomża ul.Sadowa 3</t>
  </si>
  <si>
    <t>O G Ó Ł E M    rozdz.854</t>
  </si>
  <si>
    <t>Załącznik Nr 7</t>
  </si>
  <si>
    <t>Załącznik Nr  2</t>
  </si>
  <si>
    <t>Załącznik Nr  1</t>
  </si>
  <si>
    <t>Łomża,2003-12-31</t>
  </si>
  <si>
    <t>§</t>
  </si>
  <si>
    <t>do Zarządzenia Nr 222</t>
  </si>
  <si>
    <t xml:space="preserve">Zarządzenia Prezydenta </t>
  </si>
  <si>
    <t>Miasta Łomży Nr 222</t>
  </si>
  <si>
    <t>Prezydenta Miasta Łomży Nr 222</t>
  </si>
  <si>
    <t xml:space="preserve">Rady Miejskiej Łomży </t>
  </si>
  <si>
    <t xml:space="preserve">  DOTACJA  na 2004 rok   dla szkół  i placówek niepublicznych</t>
  </si>
  <si>
    <t>do Uchwały Nr 166 / XXVIII / 04</t>
  </si>
  <si>
    <t>z dnia 17.03. 2004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</si>
</sst>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22">
    <font>
      <sz val="10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i/>
      <sz val="14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i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1"/>
      <name val="Arial CE"/>
      <family val="2"/>
    </font>
    <font>
      <b/>
      <i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wrapText="1"/>
    </xf>
    <xf numFmtId="4" fontId="0" fillId="0" borderId="0" xfId="0" applyNumberFormat="1" applyBorder="1" applyAlignment="1">
      <alignment/>
    </xf>
    <xf numFmtId="3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8" fillId="0" borderId="4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3" fontId="8" fillId="0" borderId="8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8" fillId="0" borderId="5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0" fillId="0" borderId="5" xfId="0" applyNumberFormat="1" applyFont="1" applyBorder="1" applyAlignment="1">
      <alignment/>
    </xf>
    <xf numFmtId="0" fontId="3" fillId="0" borderId="5" xfId="0" applyFont="1" applyBorder="1" applyAlignment="1">
      <alignment wrapText="1"/>
    </xf>
    <xf numFmtId="6" fontId="0" fillId="0" borderId="0" xfId="0" applyNumberFormat="1" applyAlignment="1">
      <alignment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2" borderId="0" xfId="0" applyFill="1" applyAlignment="1">
      <alignment/>
    </xf>
    <xf numFmtId="0" fontId="0" fillId="0" borderId="1" xfId="0" applyBorder="1" applyAlignment="1">
      <alignment wrapText="1"/>
    </xf>
    <xf numFmtId="0" fontId="0" fillId="3" borderId="0" xfId="0" applyFill="1" applyAlignment="1">
      <alignment/>
    </xf>
    <xf numFmtId="0" fontId="2" fillId="0" borderId="0" xfId="0" applyFont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3" fontId="8" fillId="0" borderId="5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7" fillId="0" borderId="7" xfId="0" applyFont="1" applyFill="1" applyBorder="1" applyAlignment="1">
      <alignment horizontal="center"/>
    </xf>
    <xf numFmtId="3" fontId="0" fillId="0" borderId="7" xfId="0" applyNumberFormat="1" applyFont="1" applyBorder="1" applyAlignment="1">
      <alignment/>
    </xf>
    <xf numFmtId="0" fontId="6" fillId="0" borderId="5" xfId="0" applyFont="1" applyBorder="1" applyAlignment="1">
      <alignment vertical="center" wrapText="1"/>
    </xf>
    <xf numFmtId="3" fontId="6" fillId="0" borderId="5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0" fillId="0" borderId="2" xfId="0" applyNumberFormat="1" applyBorder="1" applyAlignment="1">
      <alignment/>
    </xf>
    <xf numFmtId="3" fontId="6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8" fillId="0" borderId="15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3" fontId="0" fillId="0" borderId="18" xfId="0" applyNumberFormat="1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0" fillId="2" borderId="21" xfId="0" applyFill="1" applyBorder="1" applyAlignment="1">
      <alignment/>
    </xf>
    <xf numFmtId="3" fontId="3" fillId="2" borderId="22" xfId="0" applyNumberFormat="1" applyFont="1" applyFill="1" applyBorder="1" applyAlignment="1">
      <alignment/>
    </xf>
    <xf numFmtId="3" fontId="3" fillId="2" borderId="22" xfId="0" applyNumberFormat="1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4" fillId="2" borderId="2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4" fillId="2" borderId="0" xfId="0" applyFont="1" applyFill="1" applyAlignment="1">
      <alignment/>
    </xf>
    <xf numFmtId="3" fontId="2" fillId="4" borderId="23" xfId="0" applyNumberFormat="1" applyFont="1" applyFill="1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Alignment="1">
      <alignment/>
    </xf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left" vertical="center" wrapText="1"/>
    </xf>
    <xf numFmtId="0" fontId="4" fillId="2" borderId="28" xfId="0" applyFont="1" applyFill="1" applyBorder="1" applyAlignment="1">
      <alignment/>
    </xf>
    <xf numFmtId="0" fontId="3" fillId="2" borderId="29" xfId="0" applyFont="1" applyFill="1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/>
    </xf>
    <xf numFmtId="3" fontId="14" fillId="4" borderId="30" xfId="0" applyNumberFormat="1" applyFont="1" applyFill="1" applyBorder="1" applyAlignment="1">
      <alignment horizontal="center"/>
    </xf>
    <xf numFmtId="0" fontId="15" fillId="4" borderId="0" xfId="0" applyFont="1" applyFill="1" applyAlignment="1">
      <alignment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3" fontId="0" fillId="0" borderId="32" xfId="0" applyNumberFormat="1" applyFill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17" fillId="3" borderId="34" xfId="0" applyNumberFormat="1" applyFont="1" applyFill="1" applyBorder="1" applyAlignment="1">
      <alignment horizontal="center"/>
    </xf>
    <xf numFmtId="3" fontId="12" fillId="3" borderId="35" xfId="0" applyNumberFormat="1" applyFont="1" applyFill="1" applyBorder="1" applyAlignment="1">
      <alignment/>
    </xf>
    <xf numFmtId="0" fontId="16" fillId="0" borderId="0" xfId="0" applyFont="1" applyAlignment="1">
      <alignment/>
    </xf>
    <xf numFmtId="3" fontId="4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3" fontId="8" fillId="0" borderId="2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1" xfId="0" applyNumberFormat="1" applyFont="1" applyBorder="1" applyAlignment="1">
      <alignment horizontal="left"/>
    </xf>
    <xf numFmtId="4" fontId="8" fillId="0" borderId="0" xfId="0" applyNumberFormat="1" applyFont="1" applyAlignment="1">
      <alignment/>
    </xf>
    <xf numFmtId="0" fontId="6" fillId="0" borderId="5" xfId="0" applyFont="1" applyFill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1" fillId="0" borderId="19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3" fontId="4" fillId="0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3" fontId="1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7" fillId="0" borderId="5" xfId="0" applyFont="1" applyBorder="1" applyAlignment="1">
      <alignment horizontal="left"/>
    </xf>
    <xf numFmtId="3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 horizontal="right"/>
    </xf>
    <xf numFmtId="3" fontId="6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5" xfId="0" applyNumberFormat="1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6" fillId="0" borderId="0" xfId="0" applyNumberFormat="1" applyFont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 horizontal="left" vertical="center" wrapText="1"/>
    </xf>
    <xf numFmtId="3" fontId="1" fillId="0" borderId="38" xfId="0" applyNumberFormat="1" applyFont="1" applyBorder="1" applyAlignment="1">
      <alignment horizontal="center" wrapText="1"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/>
    </xf>
    <xf numFmtId="0" fontId="1" fillId="0" borderId="17" xfId="0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3" fontId="0" fillId="0" borderId="1" xfId="0" applyNumberFormat="1" applyFill="1" applyBorder="1" applyAlignment="1">
      <alignment/>
    </xf>
    <xf numFmtId="3" fontId="0" fillId="0" borderId="5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1" xfId="0" applyNumberForma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9" fontId="1" fillId="5" borderId="1" xfId="0" applyNumberFormat="1" applyFont="1" applyFill="1" applyBorder="1" applyAlignment="1">
      <alignment horizontal="center"/>
    </xf>
    <xf numFmtId="3" fontId="8" fillId="5" borderId="1" xfId="0" applyNumberFormat="1" applyFont="1" applyFill="1" applyBorder="1" applyAlignment="1">
      <alignment/>
    </xf>
    <xf numFmtId="0" fontId="8" fillId="5" borderId="1" xfId="0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/>
    </xf>
    <xf numFmtId="3" fontId="3" fillId="5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9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3" fontId="8" fillId="5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/>
    </xf>
    <xf numFmtId="3" fontId="20" fillId="3" borderId="1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wrapText="1"/>
    </xf>
    <xf numFmtId="0" fontId="4" fillId="3" borderId="1" xfId="0" applyFont="1" applyFill="1" applyBorder="1" applyAlignment="1">
      <alignment/>
    </xf>
    <xf numFmtId="3" fontId="11" fillId="3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7" fillId="3" borderId="47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/>
    </xf>
    <xf numFmtId="0" fontId="3" fillId="0" borderId="5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4" fillId="4" borderId="56" xfId="0" applyFont="1" applyFill="1" applyBorder="1" applyAlignment="1">
      <alignment horizontal="center"/>
    </xf>
    <xf numFmtId="0" fontId="14" fillId="4" borderId="57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7"/>
  <sheetViews>
    <sheetView workbookViewId="0" topLeftCell="A3">
      <selection activeCell="G5" sqref="G5"/>
    </sheetView>
  </sheetViews>
  <sheetFormatPr defaultColWidth="9.00390625" defaultRowHeight="12.75"/>
  <cols>
    <col min="1" max="1" width="18.625" style="0" customWidth="1"/>
    <col min="2" max="2" width="10.125" style="0" customWidth="1"/>
    <col min="3" max="3" width="11.875" style="0" customWidth="1"/>
    <col min="4" max="4" width="10.625" style="0" customWidth="1"/>
    <col min="5" max="5" width="12.875" style="0" customWidth="1"/>
    <col min="6" max="6" width="11.00390625" style="0" customWidth="1"/>
    <col min="7" max="7" width="11.75390625" style="0" customWidth="1"/>
    <col min="8" max="8" width="10.00390625" style="0" customWidth="1"/>
    <col min="9" max="9" width="10.75390625" style="0" customWidth="1"/>
    <col min="10" max="10" width="12.25390625" style="0" customWidth="1"/>
    <col min="11" max="11" width="13.00390625" style="0" customWidth="1"/>
    <col min="12" max="12" width="12.875" style="0" customWidth="1"/>
    <col min="13" max="14" width="0" style="0" hidden="1" customWidth="1"/>
    <col min="15" max="15" width="12.625" style="0" customWidth="1"/>
    <col min="16" max="16" width="14.375" style="0" customWidth="1"/>
  </cols>
  <sheetData>
    <row r="3" spans="1:15" ht="18">
      <c r="A3" s="385" t="s">
        <v>50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1:11" ht="15.75">
      <c r="A4" s="3" t="s">
        <v>3</v>
      </c>
      <c r="B4" s="3"/>
      <c r="C4" s="3"/>
      <c r="K4" s="4"/>
    </row>
    <row r="5" spans="1:11" ht="15.75">
      <c r="A5" s="3" t="s">
        <v>69</v>
      </c>
      <c r="B5" s="3"/>
      <c r="C5" s="3"/>
      <c r="K5" s="4"/>
    </row>
    <row r="6" spans="1:11" ht="15.75">
      <c r="A6" s="3"/>
      <c r="B6" s="3"/>
      <c r="C6" s="3"/>
      <c r="K6" s="4"/>
    </row>
    <row r="7" spans="1:16" ht="23.25" customHeight="1">
      <c r="A7" s="386" t="s">
        <v>7</v>
      </c>
      <c r="B7" s="384" t="s">
        <v>8</v>
      </c>
      <c r="C7" s="389" t="s">
        <v>9</v>
      </c>
      <c r="D7" s="376"/>
      <c r="E7" s="377"/>
      <c r="F7" s="378" t="s">
        <v>10</v>
      </c>
      <c r="G7" s="389" t="s">
        <v>11</v>
      </c>
      <c r="H7" s="371" t="s">
        <v>70</v>
      </c>
      <c r="I7" s="371"/>
      <c r="J7" s="371"/>
      <c r="K7" s="380" t="s">
        <v>109</v>
      </c>
      <c r="L7" s="384" t="s">
        <v>111</v>
      </c>
      <c r="M7" s="381" t="s">
        <v>20</v>
      </c>
      <c r="O7" s="381"/>
      <c r="P7" s="94"/>
    </row>
    <row r="8" spans="1:16" ht="25.5" customHeight="1">
      <c r="A8" s="387"/>
      <c r="B8" s="384"/>
      <c r="C8" s="378" t="s">
        <v>21</v>
      </c>
      <c r="D8" s="378" t="s">
        <v>22</v>
      </c>
      <c r="E8" s="380" t="s">
        <v>71</v>
      </c>
      <c r="F8" s="368"/>
      <c r="G8" s="369"/>
      <c r="H8" s="380" t="s">
        <v>72</v>
      </c>
      <c r="I8" s="380" t="s">
        <v>73</v>
      </c>
      <c r="J8" s="380" t="s">
        <v>13</v>
      </c>
      <c r="K8" s="380"/>
      <c r="L8" s="384"/>
      <c r="M8" s="382"/>
      <c r="O8" s="382"/>
      <c r="P8" s="94"/>
    </row>
    <row r="9" spans="1:16" ht="24" customHeight="1">
      <c r="A9" s="388"/>
      <c r="B9" s="384"/>
      <c r="C9" s="379"/>
      <c r="D9" s="379"/>
      <c r="E9" s="380"/>
      <c r="F9" s="379"/>
      <c r="G9" s="370"/>
      <c r="H9" s="380"/>
      <c r="I9" s="380"/>
      <c r="J9" s="380"/>
      <c r="K9" s="380"/>
      <c r="L9" s="384"/>
      <c r="M9" s="45" t="s">
        <v>23</v>
      </c>
      <c r="O9" s="383"/>
      <c r="P9" s="123"/>
    </row>
    <row r="10" spans="1:16" ht="12.75">
      <c r="A10" s="15">
        <v>1</v>
      </c>
      <c r="B10" s="15">
        <v>2</v>
      </c>
      <c r="C10" s="15">
        <v>3</v>
      </c>
      <c r="D10" s="15">
        <v>4</v>
      </c>
      <c r="E10" s="16">
        <v>5</v>
      </c>
      <c r="F10" s="15">
        <v>6</v>
      </c>
      <c r="G10" s="16">
        <v>7</v>
      </c>
      <c r="H10" s="16">
        <v>8</v>
      </c>
      <c r="I10" s="16">
        <v>9</v>
      </c>
      <c r="J10" s="17">
        <v>10</v>
      </c>
      <c r="K10" s="98">
        <v>11</v>
      </c>
      <c r="L10" s="15">
        <v>12</v>
      </c>
      <c r="M10" s="15">
        <v>13</v>
      </c>
      <c r="O10" s="15">
        <v>13</v>
      </c>
      <c r="P10" s="76"/>
    </row>
    <row r="11" spans="1:15" ht="19.5" customHeight="1">
      <c r="A11" s="96" t="s">
        <v>74</v>
      </c>
      <c r="B11" s="24">
        <v>87</v>
      </c>
      <c r="C11" s="22">
        <v>368758</v>
      </c>
      <c r="D11" s="22">
        <v>55000</v>
      </c>
      <c r="E11" s="22">
        <v>34560</v>
      </c>
      <c r="F11" s="22">
        <f>SUM(C11:E11)</f>
        <v>458318</v>
      </c>
      <c r="G11" s="22">
        <f>SUM(H11:J11)</f>
        <v>104860</v>
      </c>
      <c r="H11" s="22">
        <v>34560</v>
      </c>
      <c r="I11" s="22">
        <v>70200</v>
      </c>
      <c r="J11" s="22">
        <v>100</v>
      </c>
      <c r="K11" s="22">
        <f>F11-H11-I11</f>
        <v>353558</v>
      </c>
      <c r="L11" s="20">
        <f aca="true" t="shared" si="0" ref="L11:L16">K11/B11</f>
        <v>4063.885057471264</v>
      </c>
      <c r="M11" s="48"/>
      <c r="O11" s="48"/>
    </row>
    <row r="12" spans="1:15" ht="19.5" customHeight="1">
      <c r="A12" s="96" t="s">
        <v>76</v>
      </c>
      <c r="B12" s="24">
        <v>109</v>
      </c>
      <c r="C12" s="22">
        <v>390778</v>
      </c>
      <c r="D12" s="22">
        <v>53950</v>
      </c>
      <c r="E12" s="22">
        <v>51200</v>
      </c>
      <c r="F12" s="22">
        <f>SUM(C12:E12)</f>
        <v>495928</v>
      </c>
      <c r="G12" s="22">
        <f>SUM(H12:J12)</f>
        <v>155300</v>
      </c>
      <c r="H12" s="22">
        <v>51200</v>
      </c>
      <c r="I12" s="22">
        <v>104000</v>
      </c>
      <c r="J12" s="22">
        <v>100</v>
      </c>
      <c r="K12" s="22">
        <f>F12-H12-I12</f>
        <v>340728</v>
      </c>
      <c r="L12" s="20">
        <f t="shared" si="0"/>
        <v>3125.9449541284403</v>
      </c>
      <c r="M12" s="48"/>
      <c r="O12" s="48"/>
    </row>
    <row r="13" spans="1:15" ht="19.5" customHeight="1">
      <c r="A13" s="96" t="s">
        <v>78</v>
      </c>
      <c r="B13" s="24">
        <v>90</v>
      </c>
      <c r="C13" s="22">
        <v>351479</v>
      </c>
      <c r="D13" s="22">
        <v>46650</v>
      </c>
      <c r="E13" s="22">
        <v>30080</v>
      </c>
      <c r="F13" s="22">
        <f>SUM(C13:E13)</f>
        <v>428209</v>
      </c>
      <c r="G13" s="22">
        <f>SUM(H13:J13)</f>
        <v>91280</v>
      </c>
      <c r="H13" s="22">
        <v>30080</v>
      </c>
      <c r="I13" s="22">
        <v>61100</v>
      </c>
      <c r="J13" s="22">
        <v>100</v>
      </c>
      <c r="K13" s="22">
        <f>F13-H13-I13</f>
        <v>337029</v>
      </c>
      <c r="L13" s="20">
        <f t="shared" si="0"/>
        <v>3744.766666666667</v>
      </c>
      <c r="M13" s="48"/>
      <c r="O13" s="48"/>
    </row>
    <row r="14" spans="1:15" ht="19.5" customHeight="1">
      <c r="A14" s="96" t="s">
        <v>79</v>
      </c>
      <c r="B14" s="24">
        <v>73</v>
      </c>
      <c r="C14" s="22">
        <v>308916</v>
      </c>
      <c r="D14" s="22">
        <v>63770</v>
      </c>
      <c r="E14" s="22">
        <v>20480</v>
      </c>
      <c r="F14" s="22">
        <f>SUM(C14:E14)</f>
        <v>393166</v>
      </c>
      <c r="G14" s="22">
        <f>SUM(H14:J14)</f>
        <v>62180</v>
      </c>
      <c r="H14" s="22">
        <v>20480</v>
      </c>
      <c r="I14" s="22">
        <v>41600</v>
      </c>
      <c r="J14" s="22">
        <v>100</v>
      </c>
      <c r="K14" s="22">
        <f>F14-H14-I14</f>
        <v>331086</v>
      </c>
      <c r="L14" s="20">
        <f t="shared" si="0"/>
        <v>4535.424657534247</v>
      </c>
      <c r="M14" s="48"/>
      <c r="O14" s="48"/>
    </row>
    <row r="15" spans="1:15" ht="19.5" customHeight="1">
      <c r="A15" s="96" t="s">
        <v>82</v>
      </c>
      <c r="B15" s="24">
        <v>125</v>
      </c>
      <c r="C15" s="22">
        <v>511083</v>
      </c>
      <c r="D15" s="22">
        <v>72680</v>
      </c>
      <c r="E15" s="22">
        <v>48000</v>
      </c>
      <c r="F15" s="22">
        <f>SUM(C15:E15)</f>
        <v>631763</v>
      </c>
      <c r="G15" s="22">
        <f>SUM(H15:J15)</f>
        <v>145600</v>
      </c>
      <c r="H15" s="22">
        <v>48000</v>
      </c>
      <c r="I15" s="22">
        <v>97500</v>
      </c>
      <c r="J15" s="22">
        <v>100</v>
      </c>
      <c r="K15" s="22">
        <f>F15-H15-I15</f>
        <v>486263</v>
      </c>
      <c r="L15" s="20">
        <f t="shared" si="0"/>
        <v>3890.104</v>
      </c>
      <c r="M15" s="48"/>
      <c r="O15" s="48"/>
    </row>
    <row r="16" spans="1:15" ht="24.75" customHeight="1">
      <c r="A16" s="55" t="s">
        <v>32</v>
      </c>
      <c r="B16" s="29">
        <f aca="true" t="shared" si="1" ref="B16:K16">B11+B12+B13+B14+B15</f>
        <v>484</v>
      </c>
      <c r="C16" s="29">
        <f t="shared" si="1"/>
        <v>1931014</v>
      </c>
      <c r="D16" s="29">
        <f t="shared" si="1"/>
        <v>292050</v>
      </c>
      <c r="E16" s="29">
        <f t="shared" si="1"/>
        <v>184320</v>
      </c>
      <c r="F16" s="29">
        <f t="shared" si="1"/>
        <v>2407384</v>
      </c>
      <c r="G16" s="29">
        <f t="shared" si="1"/>
        <v>559220</v>
      </c>
      <c r="H16" s="29">
        <f t="shared" si="1"/>
        <v>184320</v>
      </c>
      <c r="I16" s="29">
        <f t="shared" si="1"/>
        <v>374400</v>
      </c>
      <c r="J16" s="29">
        <f t="shared" si="1"/>
        <v>500</v>
      </c>
      <c r="K16" s="29">
        <f t="shared" si="1"/>
        <v>1848664</v>
      </c>
      <c r="L16" s="134">
        <f t="shared" si="0"/>
        <v>3819.5537190082646</v>
      </c>
      <c r="M16" s="48"/>
      <c r="N16" s="48"/>
      <c r="O16" s="48"/>
    </row>
    <row r="17" spans="1:15" ht="15">
      <c r="A17" s="47"/>
      <c r="B17" s="36"/>
      <c r="C17" s="35"/>
      <c r="D17" s="35"/>
      <c r="E17" s="35"/>
      <c r="F17" s="35"/>
      <c r="G17" s="35"/>
      <c r="H17" s="35"/>
      <c r="I17" s="35"/>
      <c r="J17" s="35"/>
      <c r="K17" s="36"/>
      <c r="O17" s="121"/>
    </row>
  </sheetData>
  <mergeCells count="17">
    <mergeCell ref="A3:O3"/>
    <mergeCell ref="A7:A9"/>
    <mergeCell ref="B7:B9"/>
    <mergeCell ref="C7:E7"/>
    <mergeCell ref="F7:F9"/>
    <mergeCell ref="G7:G9"/>
    <mergeCell ref="H7:J7"/>
    <mergeCell ref="M7:M8"/>
    <mergeCell ref="I8:I9"/>
    <mergeCell ref="C8:C9"/>
    <mergeCell ref="D8:D9"/>
    <mergeCell ref="K7:K9"/>
    <mergeCell ref="O7:O9"/>
    <mergeCell ref="L7:L9"/>
    <mergeCell ref="E8:E9"/>
    <mergeCell ref="H8:H9"/>
    <mergeCell ref="J8:J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31"/>
  <sheetViews>
    <sheetView view="pageBreakPreview" zoomScale="75" zoomScaleSheetLayoutView="75" workbookViewId="0" topLeftCell="A1">
      <selection activeCell="I529" sqref="I529"/>
    </sheetView>
  </sheetViews>
  <sheetFormatPr defaultColWidth="9.00390625" defaultRowHeight="12.75"/>
  <cols>
    <col min="1" max="1" width="23.125" style="0" customWidth="1"/>
    <col min="2" max="2" width="12.375" style="26" customWidth="1"/>
    <col min="3" max="4" width="12.875" style="0" customWidth="1"/>
    <col min="5" max="5" width="11.25390625" style="0" customWidth="1"/>
    <col min="6" max="6" width="11.625" style="34" customWidth="1"/>
    <col min="7" max="7" width="12.25390625" style="26" customWidth="1"/>
    <col min="8" max="8" width="11.625" style="0" bestFit="1" customWidth="1"/>
    <col min="9" max="9" width="9.25390625" style="0" bestFit="1" customWidth="1"/>
    <col min="11" max="11" width="28.125" style="0" customWidth="1"/>
  </cols>
  <sheetData>
    <row r="2" ht="14.25">
      <c r="F2" s="1" t="s">
        <v>259</v>
      </c>
    </row>
    <row r="3" ht="12.75">
      <c r="F3" t="s">
        <v>359</v>
      </c>
    </row>
    <row r="4" ht="12.75">
      <c r="F4" t="s">
        <v>4</v>
      </c>
    </row>
    <row r="5" ht="13.5" customHeight="1">
      <c r="F5" t="s">
        <v>256</v>
      </c>
    </row>
    <row r="6" ht="13.5" customHeight="1">
      <c r="F6"/>
    </row>
    <row r="7" ht="13.5" customHeight="1">
      <c r="F7"/>
    </row>
    <row r="8" ht="13.5" customHeight="1">
      <c r="F8"/>
    </row>
    <row r="9" ht="13.5" customHeight="1">
      <c r="F9"/>
    </row>
    <row r="10" ht="13.5" customHeight="1">
      <c r="F10"/>
    </row>
    <row r="12" spans="1:7" ht="15.75">
      <c r="A12" s="373" t="s">
        <v>105</v>
      </c>
      <c r="B12" s="373"/>
      <c r="C12" s="373"/>
      <c r="D12" s="373"/>
      <c r="E12" s="373"/>
      <c r="F12" s="373"/>
      <c r="G12" s="373"/>
    </row>
    <row r="14" spans="1:7" ht="14.25" customHeight="1">
      <c r="A14" s="372" t="s">
        <v>176</v>
      </c>
      <c r="B14" s="372"/>
      <c r="C14" s="372"/>
      <c r="D14" s="372"/>
      <c r="E14" s="372"/>
      <c r="F14" s="372"/>
      <c r="G14" s="372"/>
    </row>
    <row r="15" spans="1:5" ht="14.25">
      <c r="A15" s="244"/>
      <c r="B15" s="257"/>
      <c r="C15" s="244"/>
      <c r="D15" s="244"/>
      <c r="E15" s="244"/>
    </row>
    <row r="16" spans="1:8" ht="16.5" customHeight="1">
      <c r="A16" s="374" t="s">
        <v>7</v>
      </c>
      <c r="B16" s="390" t="s">
        <v>232</v>
      </c>
      <c r="C16" s="374" t="s">
        <v>177</v>
      </c>
      <c r="D16" s="374" t="s">
        <v>88</v>
      </c>
      <c r="E16" s="374"/>
      <c r="F16" s="375" t="s">
        <v>178</v>
      </c>
      <c r="G16" s="390" t="s">
        <v>233</v>
      </c>
      <c r="H16" t="s">
        <v>179</v>
      </c>
    </row>
    <row r="17" spans="1:7" ht="27.75" customHeight="1">
      <c r="A17" s="374"/>
      <c r="B17" s="391"/>
      <c r="C17" s="374"/>
      <c r="D17" s="108" t="s">
        <v>180</v>
      </c>
      <c r="E17" s="108" t="s">
        <v>181</v>
      </c>
      <c r="F17" s="375"/>
      <c r="G17" s="391"/>
    </row>
    <row r="18" spans="1:7" ht="24.75" customHeight="1">
      <c r="A18" s="242" t="s">
        <v>182</v>
      </c>
      <c r="B18" s="256">
        <v>-45700</v>
      </c>
      <c r="C18" s="107">
        <f>SUM(D18:E18)</f>
        <v>345890</v>
      </c>
      <c r="D18" s="107">
        <v>345890</v>
      </c>
      <c r="E18" s="107"/>
      <c r="F18" s="107">
        <f>SUM(D18:E18)</f>
        <v>345890</v>
      </c>
      <c r="G18" s="262">
        <v>-45700</v>
      </c>
    </row>
    <row r="19" spans="1:7" ht="24.75" customHeight="1">
      <c r="A19" s="242" t="s">
        <v>183</v>
      </c>
      <c r="B19" s="256">
        <v>-129624</v>
      </c>
      <c r="C19" s="107">
        <f aca="true" t="shared" si="0" ref="C19:C25">SUM(D19:E19)</f>
        <v>1267427</v>
      </c>
      <c r="D19" s="107">
        <v>1267427</v>
      </c>
      <c r="E19" s="107"/>
      <c r="F19" s="107">
        <f aca="true" t="shared" si="1" ref="F19:F25">SUM(D19:E19)</f>
        <v>1267427</v>
      </c>
      <c r="G19" s="20">
        <v>-129624</v>
      </c>
    </row>
    <row r="20" spans="1:7" ht="24.75" customHeight="1">
      <c r="A20" s="242" t="s">
        <v>184</v>
      </c>
      <c r="B20" s="256">
        <v>-38500</v>
      </c>
      <c r="C20" s="107">
        <f t="shared" si="0"/>
        <v>168378</v>
      </c>
      <c r="D20" s="107">
        <v>168378</v>
      </c>
      <c r="E20" s="107"/>
      <c r="F20" s="107">
        <f t="shared" si="1"/>
        <v>168378</v>
      </c>
      <c r="G20" s="20">
        <v>-38500</v>
      </c>
    </row>
    <row r="21" spans="1:7" ht="24.75" customHeight="1">
      <c r="A21" s="242" t="s">
        <v>185</v>
      </c>
      <c r="B21" s="256">
        <v>-138794</v>
      </c>
      <c r="C21" s="107">
        <f t="shared" si="0"/>
        <v>1506421</v>
      </c>
      <c r="D21" s="107">
        <v>1506221</v>
      </c>
      <c r="E21" s="107">
        <v>200</v>
      </c>
      <c r="F21" s="107">
        <f t="shared" si="1"/>
        <v>1506421</v>
      </c>
      <c r="G21" s="20">
        <v>-138794</v>
      </c>
    </row>
    <row r="22" spans="1:7" ht="24.75" customHeight="1">
      <c r="A22" s="242" t="s">
        <v>186</v>
      </c>
      <c r="B22" s="256">
        <v>-286862</v>
      </c>
      <c r="C22" s="107">
        <f t="shared" si="0"/>
        <v>2249757</v>
      </c>
      <c r="D22" s="107">
        <v>2249557</v>
      </c>
      <c r="E22" s="107">
        <v>200</v>
      </c>
      <c r="F22" s="107">
        <f t="shared" si="1"/>
        <v>2249757</v>
      </c>
      <c r="G22" s="20">
        <v>-286862</v>
      </c>
    </row>
    <row r="23" spans="1:7" ht="24.75" customHeight="1">
      <c r="A23" s="242" t="s">
        <v>187</v>
      </c>
      <c r="B23" s="256">
        <v>-204000</v>
      </c>
      <c r="C23" s="107">
        <f t="shared" si="0"/>
        <v>2021365</v>
      </c>
      <c r="D23" s="107">
        <v>2021365</v>
      </c>
      <c r="E23" s="107"/>
      <c r="F23" s="107">
        <f t="shared" si="1"/>
        <v>2021365</v>
      </c>
      <c r="G23" s="20">
        <v>-204000</v>
      </c>
    </row>
    <row r="24" spans="1:7" ht="24.75" customHeight="1">
      <c r="A24" s="242" t="s">
        <v>188</v>
      </c>
      <c r="B24" s="256">
        <v>-323500</v>
      </c>
      <c r="C24" s="107">
        <f t="shared" si="0"/>
        <v>2874296</v>
      </c>
      <c r="D24" s="107">
        <v>2868950</v>
      </c>
      <c r="E24" s="107">
        <v>5346</v>
      </c>
      <c r="F24" s="107">
        <f t="shared" si="1"/>
        <v>2874296</v>
      </c>
      <c r="G24" s="20">
        <v>-323500</v>
      </c>
    </row>
    <row r="25" spans="1:7" ht="24.75" customHeight="1">
      <c r="A25" s="242" t="s">
        <v>189</v>
      </c>
      <c r="B25" s="256">
        <v>-838400</v>
      </c>
      <c r="C25" s="107">
        <f t="shared" si="0"/>
        <v>4607793</v>
      </c>
      <c r="D25" s="107">
        <v>4316475</v>
      </c>
      <c r="E25" s="107">
        <v>291318</v>
      </c>
      <c r="F25" s="107">
        <f t="shared" si="1"/>
        <v>4607793</v>
      </c>
      <c r="G25" s="20">
        <v>-838400</v>
      </c>
    </row>
    <row r="26" spans="1:7" s="62" customFormat="1" ht="24.75" customHeight="1">
      <c r="A26" s="95" t="s">
        <v>118</v>
      </c>
      <c r="B26" s="143">
        <f aca="true" t="shared" si="2" ref="B26:G26">SUM(B18:B25)</f>
        <v>-2005380</v>
      </c>
      <c r="C26" s="32">
        <f t="shared" si="2"/>
        <v>15041327</v>
      </c>
      <c r="D26" s="32">
        <f t="shared" si="2"/>
        <v>14744263</v>
      </c>
      <c r="E26" s="32">
        <f t="shared" si="2"/>
        <v>297064</v>
      </c>
      <c r="F26" s="32">
        <f t="shared" si="2"/>
        <v>15041327</v>
      </c>
      <c r="G26" s="32">
        <f t="shared" si="2"/>
        <v>-2005380</v>
      </c>
    </row>
    <row r="42" ht="14.25">
      <c r="F42" s="1" t="s">
        <v>260</v>
      </c>
    </row>
    <row r="43" ht="12.75">
      <c r="F43" t="s">
        <v>359</v>
      </c>
    </row>
    <row r="44" ht="12.75">
      <c r="F44" t="s">
        <v>4</v>
      </c>
    </row>
    <row r="45" ht="12.75">
      <c r="F45" t="s">
        <v>256</v>
      </c>
    </row>
    <row r="46" ht="12.75">
      <c r="F46"/>
    </row>
    <row r="47" ht="12.75">
      <c r="F47"/>
    </row>
    <row r="48" ht="12.75">
      <c r="F48"/>
    </row>
    <row r="49" ht="12.75">
      <c r="F49"/>
    </row>
    <row r="50" ht="12.75">
      <c r="F50"/>
    </row>
    <row r="52" spans="1:11" ht="15.75">
      <c r="A52" s="373" t="s">
        <v>105</v>
      </c>
      <c r="B52" s="373"/>
      <c r="C52" s="373"/>
      <c r="D52" s="373"/>
      <c r="E52" s="373"/>
      <c r="F52" s="373"/>
      <c r="G52" s="373"/>
      <c r="H52" s="246"/>
      <c r="I52" s="246"/>
      <c r="J52" s="246"/>
      <c r="K52" s="246"/>
    </row>
    <row r="53" spans="1:5" ht="14.25">
      <c r="A53" s="121"/>
      <c r="B53" s="63"/>
      <c r="C53" s="121"/>
      <c r="D53" s="121"/>
      <c r="E53" s="121"/>
    </row>
    <row r="54" spans="1:11" ht="14.25" customHeight="1">
      <c r="A54" s="372" t="s">
        <v>190</v>
      </c>
      <c r="B54" s="372"/>
      <c r="C54" s="372"/>
      <c r="D54" s="372"/>
      <c r="E54" s="372"/>
      <c r="F54" s="372"/>
      <c r="G54" s="372"/>
      <c r="H54" s="247"/>
      <c r="I54" s="247"/>
      <c r="J54" s="247"/>
      <c r="K54" s="247"/>
    </row>
    <row r="55" spans="1:11" ht="14.25">
      <c r="A55" s="244"/>
      <c r="B55" s="257"/>
      <c r="C55" s="244"/>
      <c r="D55" s="244"/>
      <c r="E55" s="244"/>
      <c r="H55" s="247"/>
      <c r="I55" s="247"/>
      <c r="J55" s="247"/>
      <c r="K55" s="247"/>
    </row>
    <row r="56" spans="1:11" ht="15" customHeight="1">
      <c r="A56" s="374" t="s">
        <v>7</v>
      </c>
      <c r="B56" s="390" t="s">
        <v>232</v>
      </c>
      <c r="C56" s="374" t="s">
        <v>177</v>
      </c>
      <c r="D56" s="374" t="s">
        <v>88</v>
      </c>
      <c r="E56" s="374"/>
      <c r="F56" s="375" t="s">
        <v>178</v>
      </c>
      <c r="G56" s="390" t="s">
        <v>233</v>
      </c>
      <c r="H56" s="247"/>
      <c r="I56" s="247"/>
      <c r="J56" s="247"/>
      <c r="K56" s="247"/>
    </row>
    <row r="57" spans="1:11" ht="30" customHeight="1">
      <c r="A57" s="374"/>
      <c r="B57" s="391"/>
      <c r="C57" s="374"/>
      <c r="D57" s="108" t="s">
        <v>180</v>
      </c>
      <c r="E57" s="108" t="s">
        <v>181</v>
      </c>
      <c r="F57" s="375"/>
      <c r="G57" s="391"/>
      <c r="H57" s="247"/>
      <c r="I57" s="247"/>
      <c r="J57" s="247"/>
      <c r="K57" s="247"/>
    </row>
    <row r="58" spans="1:11" ht="24.75" customHeight="1">
      <c r="A58" s="242" t="s">
        <v>191</v>
      </c>
      <c r="B58" s="256">
        <v>-55978</v>
      </c>
      <c r="C58" s="20">
        <f>SUM(D58:E58)</f>
        <v>553060</v>
      </c>
      <c r="D58" s="20">
        <v>541930</v>
      </c>
      <c r="E58" s="20">
        <v>11130</v>
      </c>
      <c r="F58" s="20">
        <v>553060</v>
      </c>
      <c r="G58" s="20">
        <v>-55978</v>
      </c>
      <c r="H58" s="247"/>
      <c r="I58" s="247"/>
      <c r="J58" s="247"/>
      <c r="K58" s="247"/>
    </row>
    <row r="59" spans="1:11" ht="24.75" customHeight="1">
      <c r="A59" s="242"/>
      <c r="B59" s="256"/>
      <c r="C59" s="20"/>
      <c r="D59" s="20"/>
      <c r="E59" s="20"/>
      <c r="F59" s="107"/>
      <c r="G59" s="20"/>
      <c r="H59" s="247"/>
      <c r="I59" s="247"/>
      <c r="J59" s="247"/>
      <c r="K59" s="247"/>
    </row>
    <row r="60" spans="1:11" ht="24.75" customHeight="1">
      <c r="A60" s="242"/>
      <c r="B60" s="256"/>
      <c r="C60" s="20"/>
      <c r="D60" s="20"/>
      <c r="E60" s="20"/>
      <c r="F60" s="107"/>
      <c r="G60" s="20"/>
      <c r="H60" s="247"/>
      <c r="I60" s="247"/>
      <c r="J60" s="247"/>
      <c r="K60" s="247"/>
    </row>
    <row r="61" spans="1:7" ht="24.75" customHeight="1">
      <c r="A61" s="242"/>
      <c r="B61" s="256"/>
      <c r="C61" s="20"/>
      <c r="D61" s="20"/>
      <c r="E61" s="20"/>
      <c r="F61" s="107"/>
      <c r="G61" s="20"/>
    </row>
    <row r="62" spans="1:7" ht="24.75" customHeight="1">
      <c r="A62" s="242"/>
      <c r="B62" s="256"/>
      <c r="C62" s="20"/>
      <c r="D62" s="20"/>
      <c r="E62" s="20"/>
      <c r="F62" s="107"/>
      <c r="G62" s="20"/>
    </row>
    <row r="63" spans="1:7" s="62" customFormat="1" ht="24.75" customHeight="1">
      <c r="A63" s="55" t="s">
        <v>118</v>
      </c>
      <c r="B63" s="30">
        <f>SUM(B58:B62)</f>
        <v>-55978</v>
      </c>
      <c r="C63" s="32">
        <f>SUM(C58:C62)</f>
        <v>553060</v>
      </c>
      <c r="D63" s="32">
        <f>SUM(D58:D62)</f>
        <v>541930</v>
      </c>
      <c r="E63" s="32">
        <f>SUM(E58:E62)</f>
        <v>11130</v>
      </c>
      <c r="F63" s="32">
        <f>SUM(F58:F62)</f>
        <v>553060</v>
      </c>
      <c r="G63" s="32">
        <v>-55978</v>
      </c>
    </row>
    <row r="64" ht="14.25">
      <c r="B64" s="258"/>
    </row>
    <row r="65" ht="14.25">
      <c r="B65" s="258"/>
    </row>
    <row r="66" ht="14.25">
      <c r="B66" s="258"/>
    </row>
    <row r="67" ht="14.25">
      <c r="B67" s="258"/>
    </row>
    <row r="68" ht="14.25">
      <c r="B68" s="258"/>
    </row>
    <row r="69" ht="14.25">
      <c r="B69" s="258"/>
    </row>
    <row r="70" ht="14.25">
      <c r="B70" s="258"/>
    </row>
    <row r="71" ht="14.25">
      <c r="B71" s="258"/>
    </row>
    <row r="72" ht="14.25">
      <c r="B72" s="258"/>
    </row>
    <row r="73" ht="14.25">
      <c r="B73" s="258"/>
    </row>
    <row r="74" ht="14.25">
      <c r="B74" s="258"/>
    </row>
    <row r="75" ht="14.25">
      <c r="B75" s="258"/>
    </row>
    <row r="76" ht="14.25">
      <c r="B76" s="258"/>
    </row>
    <row r="77" ht="14.25">
      <c r="B77" s="258"/>
    </row>
    <row r="78" ht="14.25">
      <c r="B78" s="258"/>
    </row>
    <row r="79" ht="14.25">
      <c r="B79" s="258"/>
    </row>
    <row r="80" ht="14.25">
      <c r="B80" s="258"/>
    </row>
    <row r="81" ht="14.25">
      <c r="B81" s="258"/>
    </row>
    <row r="82" ht="14.25">
      <c r="B82" s="258"/>
    </row>
    <row r="83" ht="14.25">
      <c r="B83" s="258"/>
    </row>
    <row r="84" spans="2:6" ht="12.75">
      <c r="B84" s="258"/>
      <c r="F84" t="s">
        <v>359</v>
      </c>
    </row>
    <row r="85" spans="2:6" ht="12.75">
      <c r="B85" s="258"/>
      <c r="F85" t="s">
        <v>2</v>
      </c>
    </row>
    <row r="86" ht="12.75">
      <c r="F86" t="s">
        <v>4</v>
      </c>
    </row>
    <row r="87" ht="12.75">
      <c r="F87" t="s">
        <v>256</v>
      </c>
    </row>
    <row r="88" ht="12.75">
      <c r="F88"/>
    </row>
    <row r="89" ht="12.75">
      <c r="F89"/>
    </row>
    <row r="90" ht="12.75">
      <c r="F90"/>
    </row>
    <row r="91" ht="12.75">
      <c r="F91"/>
    </row>
    <row r="92" ht="12.75">
      <c r="F92"/>
    </row>
    <row r="94" spans="1:7" ht="15.75">
      <c r="A94" s="373" t="s">
        <v>105</v>
      </c>
      <c r="B94" s="373"/>
      <c r="C94" s="373"/>
      <c r="D94" s="373"/>
      <c r="E94" s="373"/>
      <c r="F94" s="373"/>
      <c r="G94" s="373"/>
    </row>
    <row r="95" spans="1:5" ht="14.25">
      <c r="A95" s="121"/>
      <c r="B95" s="63"/>
      <c r="C95" s="121"/>
      <c r="D95" s="121"/>
      <c r="E95" s="121"/>
    </row>
    <row r="96" spans="1:7" ht="14.25" customHeight="1">
      <c r="A96" s="372" t="s">
        <v>234</v>
      </c>
      <c r="B96" s="372"/>
      <c r="C96" s="372"/>
      <c r="D96" s="372"/>
      <c r="E96" s="372"/>
      <c r="F96" s="372"/>
      <c r="G96" s="372"/>
    </row>
    <row r="97" spans="1:5" ht="14.25">
      <c r="A97" s="244"/>
      <c r="B97" s="257"/>
      <c r="C97" s="244"/>
      <c r="D97" s="244"/>
      <c r="E97" s="244"/>
    </row>
    <row r="98" spans="1:5" ht="14.25">
      <c r="A98" s="244"/>
      <c r="B98" s="257"/>
      <c r="C98" s="244"/>
      <c r="D98" s="244"/>
      <c r="E98" s="244"/>
    </row>
    <row r="99" spans="1:7" ht="15" customHeight="1">
      <c r="A99" s="374" t="s">
        <v>7</v>
      </c>
      <c r="B99" s="390" t="s">
        <v>232</v>
      </c>
      <c r="C99" s="374" t="s">
        <v>177</v>
      </c>
      <c r="D99" s="374" t="s">
        <v>88</v>
      </c>
      <c r="E99" s="374"/>
      <c r="F99" s="375" t="s">
        <v>178</v>
      </c>
      <c r="G99" s="390" t="s">
        <v>233</v>
      </c>
    </row>
    <row r="100" spans="1:7" ht="34.5" customHeight="1">
      <c r="A100" s="374"/>
      <c r="B100" s="391"/>
      <c r="C100" s="374"/>
      <c r="D100" s="108" t="s">
        <v>180</v>
      </c>
      <c r="E100" s="108" t="s">
        <v>181</v>
      </c>
      <c r="F100" s="375"/>
      <c r="G100" s="391"/>
    </row>
    <row r="101" spans="1:7" ht="24.75" customHeight="1">
      <c r="A101" s="252" t="s">
        <v>215</v>
      </c>
      <c r="B101" s="256">
        <v>-44359</v>
      </c>
      <c r="C101" s="249">
        <f>SUM(D101:E101)</f>
        <v>458318</v>
      </c>
      <c r="D101" s="20">
        <v>353558</v>
      </c>
      <c r="E101" s="20">
        <v>104760</v>
      </c>
      <c r="F101" s="107">
        <f>SUM(D101:E101)</f>
        <v>458318</v>
      </c>
      <c r="G101" s="20">
        <v>-44359</v>
      </c>
    </row>
    <row r="102" spans="1:7" ht="24.75" customHeight="1">
      <c r="A102" s="252" t="s">
        <v>216</v>
      </c>
      <c r="B102" s="256">
        <v>-27687</v>
      </c>
      <c r="C102" s="249">
        <f aca="true" t="shared" si="3" ref="C102:C111">SUM(D102:E102)</f>
        <v>515801</v>
      </c>
      <c r="D102" s="20">
        <v>341201</v>
      </c>
      <c r="E102" s="20">
        <v>174600</v>
      </c>
      <c r="F102" s="107">
        <f aca="true" t="shared" si="4" ref="F102:F111">SUM(D102:E102)</f>
        <v>515801</v>
      </c>
      <c r="G102" s="20">
        <v>-27687</v>
      </c>
    </row>
    <row r="103" spans="1:7" ht="24.75" customHeight="1">
      <c r="A103" s="253" t="s">
        <v>217</v>
      </c>
      <c r="B103" s="256">
        <v>-17412</v>
      </c>
      <c r="C103" s="249">
        <f t="shared" si="3"/>
        <v>495928</v>
      </c>
      <c r="D103" s="20">
        <v>340728</v>
      </c>
      <c r="E103" s="20">
        <v>155200</v>
      </c>
      <c r="F103" s="107">
        <f t="shared" si="4"/>
        <v>495928</v>
      </c>
      <c r="G103" s="20">
        <v>-17412</v>
      </c>
    </row>
    <row r="104" spans="1:7" ht="24.75" customHeight="1">
      <c r="A104" s="253" t="s">
        <v>218</v>
      </c>
      <c r="B104" s="256">
        <v>-36701</v>
      </c>
      <c r="C104" s="249">
        <f t="shared" si="3"/>
        <v>901526</v>
      </c>
      <c r="D104" s="20">
        <v>655146</v>
      </c>
      <c r="E104" s="20">
        <v>246380</v>
      </c>
      <c r="F104" s="107">
        <f t="shared" si="4"/>
        <v>901526</v>
      </c>
      <c r="G104" s="20">
        <v>-36701</v>
      </c>
    </row>
    <row r="105" spans="1:7" ht="24.75" customHeight="1">
      <c r="A105" s="253" t="s">
        <v>219</v>
      </c>
      <c r="B105" s="256">
        <v>-43950</v>
      </c>
      <c r="C105" s="249">
        <f t="shared" si="3"/>
        <v>428209</v>
      </c>
      <c r="D105" s="20">
        <v>337029</v>
      </c>
      <c r="E105" s="20">
        <v>91180</v>
      </c>
      <c r="F105" s="107">
        <f t="shared" si="4"/>
        <v>428209</v>
      </c>
      <c r="G105" s="20">
        <v>-43950</v>
      </c>
    </row>
    <row r="106" spans="1:7" ht="24.75" customHeight="1">
      <c r="A106" s="253" t="s">
        <v>220</v>
      </c>
      <c r="B106" s="256">
        <v>-57945</v>
      </c>
      <c r="C106" s="249">
        <f t="shared" si="3"/>
        <v>393166</v>
      </c>
      <c r="D106" s="20">
        <v>331086</v>
      </c>
      <c r="E106" s="20">
        <v>62080</v>
      </c>
      <c r="F106" s="107">
        <f t="shared" si="4"/>
        <v>393166</v>
      </c>
      <c r="G106" s="20">
        <v>-57945</v>
      </c>
    </row>
    <row r="107" spans="1:7" ht="24.75" customHeight="1">
      <c r="A107" s="253" t="s">
        <v>221</v>
      </c>
      <c r="B107" s="256">
        <v>-75415</v>
      </c>
      <c r="C107" s="249">
        <f t="shared" si="3"/>
        <v>613794</v>
      </c>
      <c r="D107" s="20">
        <v>456654</v>
      </c>
      <c r="E107" s="20">
        <v>157140</v>
      </c>
      <c r="F107" s="107">
        <f t="shared" si="4"/>
        <v>613794</v>
      </c>
      <c r="G107" s="20">
        <v>-75415</v>
      </c>
    </row>
    <row r="108" spans="1:7" ht="24.75" customHeight="1">
      <c r="A108" s="253" t="s">
        <v>222</v>
      </c>
      <c r="B108" s="256">
        <v>-59072</v>
      </c>
      <c r="C108" s="249">
        <f t="shared" si="3"/>
        <v>554062</v>
      </c>
      <c r="D108" s="20">
        <v>385282</v>
      </c>
      <c r="E108" s="20">
        <v>168780</v>
      </c>
      <c r="F108" s="107">
        <f t="shared" si="4"/>
        <v>554062</v>
      </c>
      <c r="G108" s="20">
        <v>-59072</v>
      </c>
    </row>
    <row r="109" spans="1:7" ht="24.75" customHeight="1">
      <c r="A109" s="253" t="s">
        <v>223</v>
      </c>
      <c r="B109" s="256">
        <v>-58120</v>
      </c>
      <c r="C109" s="249">
        <f t="shared" si="3"/>
        <v>631763</v>
      </c>
      <c r="D109" s="20">
        <v>486263</v>
      </c>
      <c r="E109" s="20">
        <v>145500</v>
      </c>
      <c r="F109" s="107">
        <f t="shared" si="4"/>
        <v>631763</v>
      </c>
      <c r="G109" s="20">
        <v>-58120</v>
      </c>
    </row>
    <row r="110" spans="1:7" ht="24.75" customHeight="1">
      <c r="A110" s="253" t="s">
        <v>224</v>
      </c>
      <c r="B110" s="256">
        <v>-33783</v>
      </c>
      <c r="C110" s="249">
        <f t="shared" si="3"/>
        <v>620623</v>
      </c>
      <c r="D110" s="20">
        <v>449903</v>
      </c>
      <c r="E110" s="20">
        <v>170720</v>
      </c>
      <c r="F110" s="107">
        <f t="shared" si="4"/>
        <v>620623</v>
      </c>
      <c r="G110" s="20">
        <v>-33783</v>
      </c>
    </row>
    <row r="111" spans="1:7" ht="24.75" customHeight="1">
      <c r="A111" s="248" t="s">
        <v>183</v>
      </c>
      <c r="B111" s="256">
        <v>-9845</v>
      </c>
      <c r="C111" s="249">
        <f t="shared" si="3"/>
        <v>97195</v>
      </c>
      <c r="D111" s="20">
        <v>97195</v>
      </c>
      <c r="E111" s="20">
        <v>0</v>
      </c>
      <c r="F111" s="107">
        <f t="shared" si="4"/>
        <v>97195</v>
      </c>
      <c r="G111" s="20">
        <v>-9845</v>
      </c>
    </row>
    <row r="112" spans="1:7" ht="24.75" customHeight="1">
      <c r="A112" s="55" t="s">
        <v>118</v>
      </c>
      <c r="B112" s="30">
        <f aca="true" t="shared" si="5" ref="B112:G112">SUM(B101:B111)</f>
        <v>-464289</v>
      </c>
      <c r="C112" s="250">
        <f t="shared" si="5"/>
        <v>5710385</v>
      </c>
      <c r="D112" s="32">
        <f t="shared" si="5"/>
        <v>4234045</v>
      </c>
      <c r="E112" s="32">
        <f t="shared" si="5"/>
        <v>1476340</v>
      </c>
      <c r="F112" s="32">
        <f t="shared" si="5"/>
        <v>5710385</v>
      </c>
      <c r="G112" s="32">
        <f t="shared" si="5"/>
        <v>-464289</v>
      </c>
    </row>
    <row r="120" ht="12.75">
      <c r="F120"/>
    </row>
    <row r="121" ht="14.25">
      <c r="F121" s="1" t="s">
        <v>261</v>
      </c>
    </row>
    <row r="122" ht="12.75">
      <c r="F122" t="s">
        <v>359</v>
      </c>
    </row>
    <row r="123" ht="12.75">
      <c r="F123" t="s">
        <v>4</v>
      </c>
    </row>
    <row r="124" ht="12.75">
      <c r="F124" t="s">
        <v>256</v>
      </c>
    </row>
    <row r="125" ht="12.75">
      <c r="F125"/>
    </row>
    <row r="126" ht="12.75">
      <c r="F126"/>
    </row>
    <row r="127" ht="12.75">
      <c r="F127"/>
    </row>
    <row r="128" ht="12.75">
      <c r="F128"/>
    </row>
    <row r="129" ht="12.75">
      <c r="F129"/>
    </row>
    <row r="131" spans="1:7" ht="15.75">
      <c r="A131" s="373" t="s">
        <v>105</v>
      </c>
      <c r="B131" s="373"/>
      <c r="C131" s="373"/>
      <c r="D131" s="373"/>
      <c r="E131" s="373"/>
      <c r="F131" s="373"/>
      <c r="G131" s="373"/>
    </row>
    <row r="132" spans="1:5" ht="14.25">
      <c r="A132" s="121"/>
      <c r="B132" s="63"/>
      <c r="C132" s="121"/>
      <c r="D132" s="121"/>
      <c r="E132" s="121"/>
    </row>
    <row r="133" spans="1:7" ht="14.25" customHeight="1">
      <c r="A133" s="372" t="s">
        <v>192</v>
      </c>
      <c r="B133" s="372"/>
      <c r="C133" s="372"/>
      <c r="D133" s="372"/>
      <c r="E133" s="372"/>
      <c r="F133" s="372"/>
      <c r="G133" s="372"/>
    </row>
    <row r="134" spans="1:5" ht="14.25">
      <c r="A134" s="244"/>
      <c r="B134" s="257"/>
      <c r="C134" s="244"/>
      <c r="D134" s="244"/>
      <c r="E134" s="244"/>
    </row>
    <row r="135" spans="1:5" ht="14.25">
      <c r="A135" s="244"/>
      <c r="B135" s="257"/>
      <c r="C135" s="244"/>
      <c r="D135" s="244"/>
      <c r="E135" s="244"/>
    </row>
    <row r="136" spans="1:7" ht="15" customHeight="1">
      <c r="A136" s="374" t="s">
        <v>7</v>
      </c>
      <c r="B136" s="390" t="s">
        <v>232</v>
      </c>
      <c r="C136" s="374" t="s">
        <v>177</v>
      </c>
      <c r="D136" s="374" t="s">
        <v>88</v>
      </c>
      <c r="E136" s="374"/>
      <c r="F136" s="375" t="s">
        <v>178</v>
      </c>
      <c r="G136" s="390" t="s">
        <v>233</v>
      </c>
    </row>
    <row r="137" spans="1:7" ht="30" customHeight="1">
      <c r="A137" s="374"/>
      <c r="B137" s="391"/>
      <c r="C137" s="374"/>
      <c r="D137" s="108" t="s">
        <v>180</v>
      </c>
      <c r="E137" s="108" t="s">
        <v>181</v>
      </c>
      <c r="F137" s="375"/>
      <c r="G137" s="391"/>
    </row>
    <row r="138" spans="1:7" ht="24.75" customHeight="1">
      <c r="A138" s="101" t="s">
        <v>193</v>
      </c>
      <c r="B138" s="255">
        <v>-322800</v>
      </c>
      <c r="C138" s="20">
        <f>SUM(D138:E138)</f>
        <v>2863400</v>
      </c>
      <c r="D138" s="20">
        <v>2863400</v>
      </c>
      <c r="E138" s="20">
        <v>0</v>
      </c>
      <c r="F138" s="107">
        <f>SUM(D138:E138)</f>
        <v>2863400</v>
      </c>
      <c r="G138" s="20">
        <v>-322800</v>
      </c>
    </row>
    <row r="139" spans="1:7" ht="24.75" customHeight="1">
      <c r="A139" s="101" t="s">
        <v>194</v>
      </c>
      <c r="B139" s="255">
        <v>-247722</v>
      </c>
      <c r="C139" s="20">
        <f aca="true" t="shared" si="6" ref="C139:C144">SUM(D139:E139)</f>
        <v>1922442</v>
      </c>
      <c r="D139" s="20">
        <v>1912846</v>
      </c>
      <c r="E139" s="20">
        <v>9596</v>
      </c>
      <c r="F139" s="107">
        <f aca="true" t="shared" si="7" ref="F139:F145">SUM(D139:E139)</f>
        <v>1922442</v>
      </c>
      <c r="G139" s="20">
        <v>-247722</v>
      </c>
    </row>
    <row r="140" spans="1:7" ht="24.75" customHeight="1">
      <c r="A140" s="101" t="s">
        <v>195</v>
      </c>
      <c r="B140" s="255">
        <v>-166600</v>
      </c>
      <c r="C140" s="20">
        <f t="shared" si="6"/>
        <v>1478390</v>
      </c>
      <c r="D140" s="20">
        <v>1478390</v>
      </c>
      <c r="E140" s="20">
        <v>0</v>
      </c>
      <c r="F140" s="107">
        <f t="shared" si="7"/>
        <v>1478390</v>
      </c>
      <c r="G140" s="20">
        <v>-166600</v>
      </c>
    </row>
    <row r="141" spans="1:7" ht="24.75" customHeight="1">
      <c r="A141" s="101" t="s">
        <v>196</v>
      </c>
      <c r="B141" s="255">
        <v>-74650</v>
      </c>
      <c r="C141" s="20">
        <f t="shared" si="6"/>
        <v>890070</v>
      </c>
      <c r="D141" s="20">
        <v>889770</v>
      </c>
      <c r="E141" s="20">
        <v>300</v>
      </c>
      <c r="F141" s="107">
        <f t="shared" si="7"/>
        <v>890070</v>
      </c>
      <c r="G141" s="20">
        <v>-74650</v>
      </c>
    </row>
    <row r="142" spans="1:7" ht="24.75" customHeight="1">
      <c r="A142" s="101" t="s">
        <v>197</v>
      </c>
      <c r="B142" s="255">
        <v>-27500</v>
      </c>
      <c r="C142" s="20">
        <f t="shared" si="6"/>
        <v>182120</v>
      </c>
      <c r="D142" s="20">
        <v>182120</v>
      </c>
      <c r="E142" s="20">
        <v>0</v>
      </c>
      <c r="F142" s="107">
        <f t="shared" si="7"/>
        <v>182120</v>
      </c>
      <c r="G142" s="20">
        <v>-27500</v>
      </c>
    </row>
    <row r="143" spans="1:7" ht="24.75" customHeight="1">
      <c r="A143" s="101" t="s">
        <v>198</v>
      </c>
      <c r="B143" s="255">
        <v>-90402</v>
      </c>
      <c r="C143" s="20">
        <f t="shared" si="6"/>
        <v>509480</v>
      </c>
      <c r="D143" s="20">
        <v>509280</v>
      </c>
      <c r="E143" s="20">
        <v>200</v>
      </c>
      <c r="F143" s="107">
        <f t="shared" si="7"/>
        <v>509480</v>
      </c>
      <c r="G143" s="20">
        <v>-90402</v>
      </c>
    </row>
    <row r="144" spans="1:7" ht="24.75" customHeight="1">
      <c r="A144" s="101" t="s">
        <v>199</v>
      </c>
      <c r="B144" s="255">
        <v>-222483</v>
      </c>
      <c r="C144" s="20">
        <f t="shared" si="6"/>
        <v>1716838</v>
      </c>
      <c r="D144" s="20">
        <v>1716838</v>
      </c>
      <c r="E144" s="20">
        <v>0</v>
      </c>
      <c r="F144" s="107">
        <f t="shared" si="7"/>
        <v>1716838</v>
      </c>
      <c r="G144" s="20">
        <v>-222483</v>
      </c>
    </row>
    <row r="145" spans="1:7" ht="24.75" customHeight="1">
      <c r="A145" s="242"/>
      <c r="B145" s="255"/>
      <c r="C145" s="20"/>
      <c r="D145" s="20"/>
      <c r="E145" s="20"/>
      <c r="F145" s="107">
        <f t="shared" si="7"/>
        <v>0</v>
      </c>
      <c r="G145" s="20"/>
    </row>
    <row r="146" spans="1:7" s="1" customFormat="1" ht="24.75" customHeight="1">
      <c r="A146" s="55" t="s">
        <v>118</v>
      </c>
      <c r="B146" s="29">
        <f aca="true" t="shared" si="8" ref="B146:G146">SUM(B138:B145)</f>
        <v>-1152157</v>
      </c>
      <c r="C146" s="32">
        <f t="shared" si="8"/>
        <v>9562740</v>
      </c>
      <c r="D146" s="32">
        <f t="shared" si="8"/>
        <v>9552644</v>
      </c>
      <c r="E146" s="32">
        <f t="shared" si="8"/>
        <v>10096</v>
      </c>
      <c r="F146" s="32">
        <f t="shared" si="8"/>
        <v>9562740</v>
      </c>
      <c r="G146" s="32">
        <f t="shared" si="8"/>
        <v>-1152157</v>
      </c>
    </row>
    <row r="160" ht="12.75">
      <c r="F160"/>
    </row>
    <row r="161" ht="14.25">
      <c r="F161" s="1" t="s">
        <v>262</v>
      </c>
    </row>
    <row r="162" ht="12.75">
      <c r="F162" t="s">
        <v>359</v>
      </c>
    </row>
    <row r="163" ht="12.75">
      <c r="F163" t="s">
        <v>4</v>
      </c>
    </row>
    <row r="164" ht="12.75">
      <c r="F164" t="s">
        <v>256</v>
      </c>
    </row>
    <row r="165" ht="12.75">
      <c r="F165"/>
    </row>
    <row r="166" ht="12.75">
      <c r="F166"/>
    </row>
    <row r="167" ht="12.75">
      <c r="F167"/>
    </row>
    <row r="168" ht="12.75">
      <c r="F168"/>
    </row>
    <row r="169" ht="12.75">
      <c r="F169"/>
    </row>
    <row r="170" ht="12.75">
      <c r="F170"/>
    </row>
    <row r="171" spans="1:7" ht="15.75">
      <c r="A171" s="373" t="s">
        <v>105</v>
      </c>
      <c r="B171" s="373"/>
      <c r="C171" s="373"/>
      <c r="D171" s="373"/>
      <c r="E171" s="373"/>
      <c r="F171" s="373"/>
      <c r="G171" s="373"/>
    </row>
    <row r="172" spans="1:5" ht="14.25">
      <c r="A172" s="121"/>
      <c r="B172" s="63"/>
      <c r="C172" s="121"/>
      <c r="D172" s="121"/>
      <c r="E172" s="121"/>
    </row>
    <row r="173" spans="1:7" ht="14.25" customHeight="1">
      <c r="A173" s="372" t="s">
        <v>200</v>
      </c>
      <c r="B173" s="372"/>
      <c r="C173" s="372"/>
      <c r="D173" s="372"/>
      <c r="E173" s="372"/>
      <c r="F173" s="372"/>
      <c r="G173" s="372"/>
    </row>
    <row r="174" spans="1:5" ht="14.25">
      <c r="A174" s="244"/>
      <c r="B174" s="257"/>
      <c r="C174" s="244"/>
      <c r="D174" s="244"/>
      <c r="E174" s="244"/>
    </row>
    <row r="175" spans="1:5" ht="14.25">
      <c r="A175" s="244"/>
      <c r="B175" s="257"/>
      <c r="C175" s="244"/>
      <c r="D175" s="244"/>
      <c r="E175" s="244"/>
    </row>
    <row r="176" spans="1:7" ht="15" customHeight="1">
      <c r="A176" s="374" t="s">
        <v>7</v>
      </c>
      <c r="B176" s="390" t="s">
        <v>232</v>
      </c>
      <c r="C176" s="374" t="s">
        <v>177</v>
      </c>
      <c r="D176" s="374" t="s">
        <v>88</v>
      </c>
      <c r="E176" s="374"/>
      <c r="F176" s="375" t="s">
        <v>178</v>
      </c>
      <c r="G176" s="390" t="s">
        <v>233</v>
      </c>
    </row>
    <row r="177" spans="1:7" ht="30" customHeight="1">
      <c r="A177" s="374"/>
      <c r="B177" s="391"/>
      <c r="C177" s="374"/>
      <c r="D177" s="108" t="s">
        <v>180</v>
      </c>
      <c r="E177" s="108" t="s">
        <v>181</v>
      </c>
      <c r="F177" s="375"/>
      <c r="G177" s="391"/>
    </row>
    <row r="178" spans="1:7" ht="24.75" customHeight="1">
      <c r="A178" s="101" t="s">
        <v>191</v>
      </c>
      <c r="B178" s="256">
        <v>-51447</v>
      </c>
      <c r="C178" s="20">
        <f>SUM(D178:E178)</f>
        <v>494910</v>
      </c>
      <c r="D178" s="20">
        <v>494910</v>
      </c>
      <c r="E178" s="20">
        <v>0</v>
      </c>
      <c r="F178" s="107">
        <f>SUM(D178:E178)</f>
        <v>494910</v>
      </c>
      <c r="G178" s="20">
        <v>-51447</v>
      </c>
    </row>
    <row r="179" spans="1:7" ht="24.75" customHeight="1">
      <c r="A179" s="242"/>
      <c r="B179" s="256"/>
      <c r="C179" s="20"/>
      <c r="D179" s="20"/>
      <c r="E179" s="20"/>
      <c r="F179" s="107"/>
      <c r="G179" s="20"/>
    </row>
    <row r="180" spans="1:7" ht="24.75" customHeight="1">
      <c r="A180" s="242"/>
      <c r="B180" s="256"/>
      <c r="C180" s="20"/>
      <c r="D180" s="20"/>
      <c r="E180" s="20"/>
      <c r="F180" s="107"/>
      <c r="G180" s="20"/>
    </row>
    <row r="181" spans="1:7" ht="24.75" customHeight="1">
      <c r="A181" s="242"/>
      <c r="B181" s="256"/>
      <c r="C181" s="20"/>
      <c r="D181" s="20"/>
      <c r="E181" s="20"/>
      <c r="F181" s="107"/>
      <c r="G181" s="20"/>
    </row>
    <row r="182" spans="1:7" ht="24.75" customHeight="1">
      <c r="A182" s="55" t="s">
        <v>118</v>
      </c>
      <c r="B182" s="30">
        <f aca="true" t="shared" si="9" ref="B182:G182">SUM(B178:B181)</f>
        <v>-51447</v>
      </c>
      <c r="C182" s="32">
        <f t="shared" si="9"/>
        <v>494910</v>
      </c>
      <c r="D182" s="32">
        <f t="shared" si="9"/>
        <v>494910</v>
      </c>
      <c r="E182" s="32">
        <f t="shared" si="9"/>
        <v>0</v>
      </c>
      <c r="F182" s="32">
        <f t="shared" si="9"/>
        <v>494910</v>
      </c>
      <c r="G182" s="32">
        <f t="shared" si="9"/>
        <v>-51447</v>
      </c>
    </row>
    <row r="203" ht="12.75">
      <c r="F203"/>
    </row>
    <row r="204" ht="14.25">
      <c r="F204" s="1" t="s">
        <v>263</v>
      </c>
    </row>
    <row r="205" ht="12.75">
      <c r="F205" t="s">
        <v>359</v>
      </c>
    </row>
    <row r="206" ht="12.75">
      <c r="F206" t="s">
        <v>4</v>
      </c>
    </row>
    <row r="207" ht="12.75">
      <c r="F207" t="s">
        <v>256</v>
      </c>
    </row>
    <row r="208" ht="12.75">
      <c r="F208"/>
    </row>
    <row r="209" ht="12.75">
      <c r="F209"/>
    </row>
    <row r="210" ht="12.75">
      <c r="F210"/>
    </row>
    <row r="211" ht="12.75">
      <c r="F211"/>
    </row>
    <row r="212" ht="12.75">
      <c r="F212"/>
    </row>
    <row r="214" spans="1:7" ht="15.75">
      <c r="A214" s="373" t="s">
        <v>105</v>
      </c>
      <c r="B214" s="373"/>
      <c r="C214" s="373"/>
      <c r="D214" s="373"/>
      <c r="E214" s="373"/>
      <c r="F214" s="373"/>
      <c r="G214" s="373"/>
    </row>
    <row r="215" spans="1:5" ht="14.25">
      <c r="A215" s="121"/>
      <c r="B215" s="63"/>
      <c r="C215" s="121"/>
      <c r="D215" s="121"/>
      <c r="E215" s="121"/>
    </row>
    <row r="216" spans="1:7" ht="14.25" customHeight="1">
      <c r="A216" s="372" t="s">
        <v>201</v>
      </c>
      <c r="B216" s="372"/>
      <c r="C216" s="372"/>
      <c r="D216" s="372"/>
      <c r="E216" s="372"/>
      <c r="F216" s="372"/>
      <c r="G216" s="372"/>
    </row>
    <row r="217" spans="1:5" ht="14.25">
      <c r="A217" s="244"/>
      <c r="B217" s="257"/>
      <c r="C217" s="244"/>
      <c r="D217" s="244"/>
      <c r="E217" s="244"/>
    </row>
    <row r="218" spans="1:7" ht="15" customHeight="1">
      <c r="A218" s="374" t="s">
        <v>7</v>
      </c>
      <c r="B218" s="390" t="s">
        <v>232</v>
      </c>
      <c r="C218" s="374" t="s">
        <v>177</v>
      </c>
      <c r="D218" s="374" t="s">
        <v>88</v>
      </c>
      <c r="E218" s="374"/>
      <c r="F218" s="375" t="s">
        <v>178</v>
      </c>
      <c r="G218" s="390" t="s">
        <v>233</v>
      </c>
    </row>
    <row r="219" spans="1:7" ht="30" customHeight="1">
      <c r="A219" s="374"/>
      <c r="B219" s="391"/>
      <c r="C219" s="374"/>
      <c r="D219" s="108" t="s">
        <v>180</v>
      </c>
      <c r="E219" s="108" t="s">
        <v>181</v>
      </c>
      <c r="F219" s="375"/>
      <c r="G219" s="391"/>
    </row>
    <row r="220" spans="1:7" ht="24.75" customHeight="1">
      <c r="A220" s="248" t="s">
        <v>202</v>
      </c>
      <c r="B220" s="256">
        <v>-418570</v>
      </c>
      <c r="C220" s="20">
        <f>D220+E220</f>
        <v>2085237</v>
      </c>
      <c r="D220" s="20">
        <v>2084937</v>
      </c>
      <c r="E220" s="20">
        <v>300</v>
      </c>
      <c r="F220" s="107">
        <f>SUM(D220:E220)</f>
        <v>2085237</v>
      </c>
      <c r="G220" s="20">
        <v>-418570</v>
      </c>
    </row>
    <row r="221" spans="1:7" ht="24.75" customHeight="1">
      <c r="A221" s="96" t="s">
        <v>53</v>
      </c>
      <c r="B221" s="262">
        <v>-210000</v>
      </c>
      <c r="C221" s="20">
        <f aca="true" t="shared" si="10" ref="C221:C227">D221+E221</f>
        <v>1900697</v>
      </c>
      <c r="D221" s="20">
        <v>1900497</v>
      </c>
      <c r="E221" s="20">
        <v>200</v>
      </c>
      <c r="F221" s="107">
        <f aca="true" t="shared" si="11" ref="F221:F227">SUM(D221:E221)</f>
        <v>1900697</v>
      </c>
      <c r="G221" s="20">
        <v>-210000</v>
      </c>
    </row>
    <row r="222" spans="1:7" ht="24.75" customHeight="1">
      <c r="A222" s="96" t="s">
        <v>54</v>
      </c>
      <c r="B222" s="262">
        <v>-122000</v>
      </c>
      <c r="C222" s="20">
        <f t="shared" si="10"/>
        <v>1894256</v>
      </c>
      <c r="D222" s="20">
        <v>1894156</v>
      </c>
      <c r="E222" s="20">
        <v>100</v>
      </c>
      <c r="F222" s="107">
        <f t="shared" si="11"/>
        <v>1894256</v>
      </c>
      <c r="G222" s="20">
        <v>-122000</v>
      </c>
    </row>
    <row r="223" spans="1:7" ht="24.75" customHeight="1">
      <c r="A223" s="69" t="s">
        <v>203</v>
      </c>
      <c r="B223" s="81">
        <v>-88000</v>
      </c>
      <c r="C223" s="20">
        <f t="shared" si="10"/>
        <v>706039</v>
      </c>
      <c r="D223" s="20">
        <v>705859</v>
      </c>
      <c r="E223" s="20">
        <v>180</v>
      </c>
      <c r="F223" s="107">
        <f t="shared" si="11"/>
        <v>706039</v>
      </c>
      <c r="G223" s="20">
        <v>-88000</v>
      </c>
    </row>
    <row r="224" spans="1:7" ht="24.75" customHeight="1">
      <c r="A224" s="251" t="s">
        <v>204</v>
      </c>
      <c r="B224" s="22">
        <v>-55758</v>
      </c>
      <c r="C224" s="20">
        <f t="shared" si="10"/>
        <v>599736</v>
      </c>
      <c r="D224" s="20">
        <v>599736</v>
      </c>
      <c r="E224" s="20">
        <v>0</v>
      </c>
      <c r="F224" s="107">
        <f t="shared" si="11"/>
        <v>599736</v>
      </c>
      <c r="G224" s="20">
        <v>-55758</v>
      </c>
    </row>
    <row r="225" spans="1:7" ht="24.75" customHeight="1">
      <c r="A225" s="96" t="s">
        <v>205</v>
      </c>
      <c r="B225" s="262">
        <v>-45132</v>
      </c>
      <c r="C225" s="20">
        <f t="shared" si="10"/>
        <v>314360</v>
      </c>
      <c r="D225" s="20">
        <v>314360</v>
      </c>
      <c r="E225" s="20">
        <v>0</v>
      </c>
      <c r="F225" s="107">
        <f t="shared" si="11"/>
        <v>314360</v>
      </c>
      <c r="G225" s="20">
        <v>-45132</v>
      </c>
    </row>
    <row r="226" spans="1:7" ht="24.75" customHeight="1">
      <c r="A226" s="99" t="s">
        <v>206</v>
      </c>
      <c r="B226" s="263">
        <v>-18961</v>
      </c>
      <c r="C226" s="20">
        <f t="shared" si="10"/>
        <v>142065</v>
      </c>
      <c r="D226" s="20">
        <v>142065</v>
      </c>
      <c r="E226" s="20">
        <v>0</v>
      </c>
      <c r="F226" s="107">
        <f t="shared" si="11"/>
        <v>142065</v>
      </c>
      <c r="G226" s="20">
        <v>-18961</v>
      </c>
    </row>
    <row r="227" spans="1:7" ht="24.75" customHeight="1">
      <c r="A227" s="99" t="s">
        <v>235</v>
      </c>
      <c r="B227" s="263">
        <v>0</v>
      </c>
      <c r="C227" s="20">
        <f t="shared" si="10"/>
        <v>232285</v>
      </c>
      <c r="D227" s="20">
        <v>232285</v>
      </c>
      <c r="E227" s="20">
        <v>0</v>
      </c>
      <c r="F227" s="107">
        <f t="shared" si="11"/>
        <v>232285</v>
      </c>
      <c r="G227" s="20">
        <v>0</v>
      </c>
    </row>
    <row r="228" spans="1:8" s="1" customFormat="1" ht="24.75" customHeight="1">
      <c r="A228" s="55" t="s">
        <v>118</v>
      </c>
      <c r="B228" s="30">
        <f>SUM(B220:B227)</f>
        <v>-958421</v>
      </c>
      <c r="C228" s="32">
        <f>D228+E228</f>
        <v>7874675</v>
      </c>
      <c r="D228" s="32">
        <f>SUM(D220:D227)</f>
        <v>7873895</v>
      </c>
      <c r="E228" s="32">
        <f>SUM(E220:E227)</f>
        <v>780</v>
      </c>
      <c r="F228" s="32">
        <f>SUM(F220:F227)</f>
        <v>7874675</v>
      </c>
      <c r="G228" s="32">
        <f>SUM(G220:G226)</f>
        <v>-958421</v>
      </c>
      <c r="H228" s="34"/>
    </row>
    <row r="229" spans="1:5" ht="14.25">
      <c r="A229" s="94"/>
      <c r="B229" s="260"/>
      <c r="C229" s="41"/>
      <c r="D229" s="41"/>
      <c r="E229" s="41"/>
    </row>
    <row r="230" spans="1:5" ht="14.25">
      <c r="A230" s="94"/>
      <c r="B230" s="260"/>
      <c r="C230" s="41"/>
      <c r="D230" s="41"/>
      <c r="E230" s="41"/>
    </row>
    <row r="231" spans="1:5" ht="14.25">
      <c r="A231" s="94"/>
      <c r="B231" s="260"/>
      <c r="C231" s="41"/>
      <c r="D231" s="41"/>
      <c r="E231" s="41"/>
    </row>
    <row r="232" spans="1:5" ht="14.25">
      <c r="A232" s="94"/>
      <c r="B232" s="260"/>
      <c r="C232" s="41"/>
      <c r="D232" s="41"/>
      <c r="E232" s="41"/>
    </row>
    <row r="233" spans="1:5" ht="14.25">
      <c r="A233" s="94"/>
      <c r="B233" s="260"/>
      <c r="C233" s="41"/>
      <c r="D233" s="41"/>
      <c r="E233" s="41"/>
    </row>
    <row r="234" spans="1:5" ht="14.25">
      <c r="A234" s="94"/>
      <c r="B234" s="260"/>
      <c r="C234" s="41"/>
      <c r="D234" s="41"/>
      <c r="E234" s="41"/>
    </row>
    <row r="235" spans="1:5" ht="14.25">
      <c r="A235" s="94"/>
      <c r="B235" s="260"/>
      <c r="C235" s="41"/>
      <c r="D235" s="41"/>
      <c r="E235" s="41"/>
    </row>
    <row r="236" spans="1:5" ht="14.25">
      <c r="A236" s="94"/>
      <c r="B236" s="260"/>
      <c r="C236" s="41"/>
      <c r="D236" s="41"/>
      <c r="E236" s="41"/>
    </row>
    <row r="237" spans="1:5" ht="14.25">
      <c r="A237" s="94"/>
      <c r="B237" s="260"/>
      <c r="C237" s="41"/>
      <c r="D237" s="41"/>
      <c r="E237" s="41"/>
    </row>
    <row r="238" spans="1:5" ht="14.25">
      <c r="A238" s="94"/>
      <c r="B238" s="260"/>
      <c r="C238" s="41"/>
      <c r="D238" s="41"/>
      <c r="E238" s="41"/>
    </row>
    <row r="239" spans="1:5" ht="14.25">
      <c r="A239" s="94"/>
      <c r="B239" s="260"/>
      <c r="C239" s="41"/>
      <c r="D239" s="41"/>
      <c r="E239" s="41"/>
    </row>
    <row r="240" spans="1:5" ht="14.25">
      <c r="A240" s="94"/>
      <c r="B240" s="260"/>
      <c r="C240" s="41"/>
      <c r="D240" s="41"/>
      <c r="E240" s="41"/>
    </row>
    <row r="241" spans="1:5" ht="14.25">
      <c r="A241" s="94"/>
      <c r="B241" s="260"/>
      <c r="C241" s="41"/>
      <c r="D241" s="41"/>
      <c r="E241" s="41"/>
    </row>
    <row r="242" spans="1:5" ht="14.25">
      <c r="A242" s="94"/>
      <c r="B242" s="260"/>
      <c r="C242" s="41"/>
      <c r="D242" s="41"/>
      <c r="E242" s="41"/>
    </row>
    <row r="243" ht="12.75">
      <c r="F243"/>
    </row>
    <row r="244" ht="14.25">
      <c r="F244" s="1" t="s">
        <v>264</v>
      </c>
    </row>
    <row r="245" ht="12.75">
      <c r="F245" t="s">
        <v>359</v>
      </c>
    </row>
    <row r="246" ht="12.75">
      <c r="F246" t="s">
        <v>4</v>
      </c>
    </row>
    <row r="247" ht="12.75">
      <c r="F247" t="s">
        <v>256</v>
      </c>
    </row>
    <row r="248" ht="12.75">
      <c r="F248"/>
    </row>
    <row r="249" ht="12.75">
      <c r="F249"/>
    </row>
    <row r="250" ht="12.75">
      <c r="F250"/>
    </row>
    <row r="251" ht="12.75">
      <c r="F251"/>
    </row>
    <row r="252" ht="12.75">
      <c r="F252"/>
    </row>
    <row r="254" spans="1:7" ht="15.75">
      <c r="A254" s="373" t="s">
        <v>105</v>
      </c>
      <c r="B254" s="373"/>
      <c r="C254" s="373"/>
      <c r="D254" s="373"/>
      <c r="E254" s="373"/>
      <c r="F254" s="373"/>
      <c r="G254" s="373"/>
    </row>
    <row r="255" spans="1:5" ht="14.25">
      <c r="A255" s="121"/>
      <c r="B255" s="63"/>
      <c r="C255" s="121"/>
      <c r="D255" s="121"/>
      <c r="E255" s="121"/>
    </row>
    <row r="256" spans="1:7" ht="14.25" customHeight="1">
      <c r="A256" s="372" t="s">
        <v>207</v>
      </c>
      <c r="B256" s="372"/>
      <c r="C256" s="372"/>
      <c r="D256" s="372"/>
      <c r="E256" s="372"/>
      <c r="F256" s="372"/>
      <c r="G256" s="372"/>
    </row>
    <row r="257" spans="1:5" ht="14.25">
      <c r="A257" s="244"/>
      <c r="B257" s="257"/>
      <c r="C257" s="244"/>
      <c r="D257" s="244"/>
      <c r="E257" s="244"/>
    </row>
    <row r="258" spans="1:5" ht="14.25">
      <c r="A258" s="244"/>
      <c r="B258" s="257"/>
      <c r="C258" s="244"/>
      <c r="D258" s="244"/>
      <c r="E258" s="244"/>
    </row>
    <row r="259" spans="1:7" ht="15" customHeight="1">
      <c r="A259" s="374" t="s">
        <v>7</v>
      </c>
      <c r="B259" s="390" t="s">
        <v>232</v>
      </c>
      <c r="C259" s="374" t="s">
        <v>177</v>
      </c>
      <c r="D259" s="374" t="s">
        <v>88</v>
      </c>
      <c r="E259" s="374"/>
      <c r="F259" s="375" t="s">
        <v>178</v>
      </c>
      <c r="G259" s="390" t="s">
        <v>233</v>
      </c>
    </row>
    <row r="260" spans="1:7" ht="30.75" customHeight="1">
      <c r="A260" s="374"/>
      <c r="B260" s="391"/>
      <c r="C260" s="374"/>
      <c r="D260" s="108" t="s">
        <v>180</v>
      </c>
      <c r="E260" s="108" t="s">
        <v>181</v>
      </c>
      <c r="F260" s="375"/>
      <c r="G260" s="391"/>
    </row>
    <row r="261" spans="1:7" ht="24.75" customHeight="1">
      <c r="A261" s="69" t="s">
        <v>203</v>
      </c>
      <c r="B261" s="81">
        <v>-37000</v>
      </c>
      <c r="C261" s="20">
        <f>SUM(D261:E261)</f>
        <v>284365</v>
      </c>
      <c r="D261" s="20">
        <v>284265</v>
      </c>
      <c r="E261" s="20">
        <v>100</v>
      </c>
      <c r="F261" s="107">
        <f>SUM(D261:E261)</f>
        <v>284365</v>
      </c>
      <c r="G261" s="20">
        <v>-37000</v>
      </c>
    </row>
    <row r="262" spans="1:7" ht="24.75" customHeight="1">
      <c r="A262" s="48" t="s">
        <v>205</v>
      </c>
      <c r="B262" s="20">
        <v>-71679</v>
      </c>
      <c r="C262" s="20">
        <f>SUM(D262:E262)</f>
        <v>418019</v>
      </c>
      <c r="D262" s="20">
        <v>418019</v>
      </c>
      <c r="E262" s="20">
        <v>0</v>
      </c>
      <c r="F262" s="107">
        <f>SUM(D262:E262)</f>
        <v>418019</v>
      </c>
      <c r="G262" s="20">
        <v>-71679</v>
      </c>
    </row>
    <row r="263" spans="1:7" ht="24.75" customHeight="1">
      <c r="A263" s="75" t="s">
        <v>62</v>
      </c>
      <c r="B263" s="133">
        <v>-10500</v>
      </c>
      <c r="C263" s="20">
        <f>SUM(D263:E263)</f>
        <v>181116</v>
      </c>
      <c r="D263" s="20">
        <v>181116</v>
      </c>
      <c r="E263" s="20">
        <v>0</v>
      </c>
      <c r="F263" s="107">
        <f>SUM(D263:E263)</f>
        <v>181116</v>
      </c>
      <c r="G263" s="20">
        <v>-10500</v>
      </c>
    </row>
    <row r="264" spans="1:7" ht="24.75" customHeight="1">
      <c r="A264" s="242"/>
      <c r="B264" s="255"/>
      <c r="C264" s="20"/>
      <c r="D264" s="20"/>
      <c r="E264" s="20"/>
      <c r="F264" s="107"/>
      <c r="G264" s="20"/>
    </row>
    <row r="265" spans="1:7" ht="24.75" customHeight="1">
      <c r="A265" s="55" t="s">
        <v>118</v>
      </c>
      <c r="B265" s="30">
        <f aca="true" t="shared" si="12" ref="B265:G265">SUM(B261:B264)</f>
        <v>-119179</v>
      </c>
      <c r="C265" s="32">
        <f t="shared" si="12"/>
        <v>883500</v>
      </c>
      <c r="D265" s="32">
        <f t="shared" si="12"/>
        <v>883400</v>
      </c>
      <c r="E265" s="32">
        <f t="shared" si="12"/>
        <v>100</v>
      </c>
      <c r="F265" s="32">
        <f t="shared" si="12"/>
        <v>883500</v>
      </c>
      <c r="G265" s="32">
        <f t="shared" si="12"/>
        <v>-119179</v>
      </c>
    </row>
    <row r="266" spans="1:5" ht="14.25">
      <c r="A266" s="94"/>
      <c r="B266" s="260"/>
      <c r="C266" s="41"/>
      <c r="D266" s="41"/>
      <c r="E266" s="41"/>
    </row>
    <row r="267" spans="1:6" ht="12.75">
      <c r="A267" s="94"/>
      <c r="B267" s="260"/>
      <c r="C267" s="41"/>
      <c r="D267" s="41"/>
      <c r="F267"/>
    </row>
    <row r="268" spans="1:6" ht="12.75">
      <c r="A268" s="94"/>
      <c r="B268" s="260"/>
      <c r="C268" s="41"/>
      <c r="D268" s="41"/>
      <c r="F268"/>
    </row>
    <row r="269" spans="1:6" ht="12.75">
      <c r="A269" s="94"/>
      <c r="B269" s="260"/>
      <c r="C269" s="41"/>
      <c r="D269" s="41"/>
      <c r="F269"/>
    </row>
    <row r="270" spans="1:6" ht="12.75">
      <c r="A270" s="94"/>
      <c r="B270" s="260"/>
      <c r="C270" s="41"/>
      <c r="D270" s="41"/>
      <c r="F270"/>
    </row>
    <row r="271" spans="1:6" ht="12.75">
      <c r="A271" s="94"/>
      <c r="B271" s="260"/>
      <c r="C271" s="41"/>
      <c r="D271" s="41"/>
      <c r="F271"/>
    </row>
    <row r="272" spans="1:6" ht="12.75">
      <c r="A272" s="94"/>
      <c r="B272" s="260"/>
      <c r="C272" s="41"/>
      <c r="D272" s="41"/>
      <c r="F272"/>
    </row>
    <row r="273" spans="1:6" ht="12.75">
      <c r="A273" s="94"/>
      <c r="B273" s="260"/>
      <c r="C273" s="41"/>
      <c r="D273" s="41"/>
      <c r="F273"/>
    </row>
    <row r="274" spans="1:6" ht="12.75">
      <c r="A274" s="94"/>
      <c r="B274" s="260"/>
      <c r="C274" s="41"/>
      <c r="D274" s="41"/>
      <c r="F274"/>
    </row>
    <row r="275" spans="1:6" ht="12.75">
      <c r="A275" s="94"/>
      <c r="B275" s="260"/>
      <c r="C275" s="41"/>
      <c r="D275" s="41"/>
      <c r="F275"/>
    </row>
    <row r="276" spans="1:6" ht="12.75">
      <c r="A276" s="94"/>
      <c r="B276" s="260"/>
      <c r="C276" s="41"/>
      <c r="D276" s="41"/>
      <c r="F276"/>
    </row>
    <row r="277" spans="1:6" ht="12.75">
      <c r="A277" s="94"/>
      <c r="B277" s="260"/>
      <c r="C277" s="41"/>
      <c r="D277" s="41"/>
      <c r="F277"/>
    </row>
    <row r="278" spans="1:6" ht="12.75">
      <c r="A278" s="94"/>
      <c r="B278" s="260"/>
      <c r="C278" s="41"/>
      <c r="D278" s="41"/>
      <c r="F278"/>
    </row>
    <row r="279" spans="1:6" ht="12.75">
      <c r="A279" s="94"/>
      <c r="B279" s="260"/>
      <c r="C279" s="41"/>
      <c r="D279" s="41"/>
      <c r="F279"/>
    </row>
    <row r="280" spans="1:6" ht="12.75">
      <c r="A280" s="94"/>
      <c r="B280" s="260"/>
      <c r="C280" s="41"/>
      <c r="D280" s="41"/>
      <c r="F280"/>
    </row>
    <row r="281" spans="1:6" ht="12.75">
      <c r="A281" s="94"/>
      <c r="B281" s="260"/>
      <c r="C281" s="41"/>
      <c r="D281" s="41"/>
      <c r="F281"/>
    </row>
    <row r="282" spans="1:6" ht="12.75">
      <c r="A282" s="94"/>
      <c r="B282" s="260"/>
      <c r="C282" s="41"/>
      <c r="D282" s="41"/>
      <c r="F282"/>
    </row>
    <row r="283" spans="1:6" ht="12.75">
      <c r="A283" s="94"/>
      <c r="B283" s="260"/>
      <c r="C283" s="41"/>
      <c r="D283" s="41"/>
      <c r="F283"/>
    </row>
    <row r="284" spans="1:6" ht="12.75">
      <c r="A284" s="94"/>
      <c r="B284" s="260"/>
      <c r="C284" s="41"/>
      <c r="D284" s="41"/>
      <c r="F284"/>
    </row>
    <row r="285" spans="1:6" ht="12.75">
      <c r="A285" s="94"/>
      <c r="B285" s="260"/>
      <c r="C285" s="41"/>
      <c r="D285" s="41"/>
      <c r="F285"/>
    </row>
    <row r="286" spans="1:6" ht="12.75">
      <c r="A286" s="94"/>
      <c r="B286" s="260"/>
      <c r="C286" s="41"/>
      <c r="D286" s="41"/>
      <c r="F286"/>
    </row>
    <row r="287" spans="1:6" ht="12.75">
      <c r="A287" s="94"/>
      <c r="B287" s="260"/>
      <c r="C287" s="41"/>
      <c r="D287" s="41"/>
      <c r="F287"/>
    </row>
    <row r="288" spans="1:6" ht="12.75">
      <c r="A288" s="94"/>
      <c r="B288" s="260"/>
      <c r="C288" s="41"/>
      <c r="D288" s="41"/>
      <c r="F288"/>
    </row>
    <row r="289" spans="1:6" ht="14.25">
      <c r="A289" s="94"/>
      <c r="B289" s="260"/>
      <c r="C289" s="41"/>
      <c r="D289" s="41"/>
      <c r="F289" s="1" t="s">
        <v>265</v>
      </c>
    </row>
    <row r="290" ht="12.75">
      <c r="F290" t="s">
        <v>359</v>
      </c>
    </row>
    <row r="291" ht="12.75">
      <c r="F291" t="s">
        <v>4</v>
      </c>
    </row>
    <row r="292" ht="12.75">
      <c r="F292" t="s">
        <v>256</v>
      </c>
    </row>
    <row r="293" ht="12.75">
      <c r="F293"/>
    </row>
    <row r="294" ht="12.75">
      <c r="F294"/>
    </row>
    <row r="295" ht="12.75">
      <c r="F295"/>
    </row>
    <row r="296" ht="12.75">
      <c r="F296"/>
    </row>
    <row r="298" spans="1:7" ht="15.75">
      <c r="A298" s="373" t="s">
        <v>105</v>
      </c>
      <c r="B298" s="373"/>
      <c r="C298" s="373"/>
      <c r="D298" s="373"/>
      <c r="E298" s="373"/>
      <c r="F298" s="373"/>
      <c r="G298" s="373"/>
    </row>
    <row r="299" spans="1:5" ht="14.25">
      <c r="A299" s="121"/>
      <c r="B299" s="63"/>
      <c r="C299" s="121"/>
      <c r="D299" s="121"/>
      <c r="E299" s="121"/>
    </row>
    <row r="300" spans="1:7" ht="14.25" customHeight="1">
      <c r="A300" s="372" t="s">
        <v>208</v>
      </c>
      <c r="B300" s="372"/>
      <c r="C300" s="372"/>
      <c r="D300" s="372"/>
      <c r="E300" s="372"/>
      <c r="F300" s="372"/>
      <c r="G300" s="372"/>
    </row>
    <row r="301" spans="1:5" ht="14.25">
      <c r="A301" s="244"/>
      <c r="B301" s="257"/>
      <c r="C301" s="244"/>
      <c r="D301" s="244"/>
      <c r="E301" s="244"/>
    </row>
    <row r="302" spans="1:5" ht="14.25">
      <c r="A302" s="244"/>
      <c r="B302" s="257"/>
      <c r="C302" s="244"/>
      <c r="D302" s="244"/>
      <c r="E302" s="244"/>
    </row>
    <row r="303" spans="1:7" ht="15" customHeight="1">
      <c r="A303" s="374" t="s">
        <v>7</v>
      </c>
      <c r="B303" s="390" t="s">
        <v>232</v>
      </c>
      <c r="C303" s="374" t="s">
        <v>177</v>
      </c>
      <c r="D303" s="374" t="s">
        <v>88</v>
      </c>
      <c r="E303" s="374"/>
      <c r="F303" s="375" t="s">
        <v>178</v>
      </c>
      <c r="G303" s="390" t="s">
        <v>233</v>
      </c>
    </row>
    <row r="304" spans="1:7" ht="28.5" customHeight="1">
      <c r="A304" s="374"/>
      <c r="B304" s="391"/>
      <c r="C304" s="374"/>
      <c r="D304" s="108" t="s">
        <v>180</v>
      </c>
      <c r="E304" s="108" t="s">
        <v>181</v>
      </c>
      <c r="F304" s="375"/>
      <c r="G304" s="391"/>
    </row>
    <row r="305" spans="1:7" ht="24.75" customHeight="1">
      <c r="A305" s="69" t="s">
        <v>203</v>
      </c>
      <c r="B305" s="81">
        <v>-140000</v>
      </c>
      <c r="C305" s="20">
        <f aca="true" t="shared" si="13" ref="C305:C310">SUM(D305:E305)</f>
        <v>1246358</v>
      </c>
      <c r="D305" s="20">
        <v>1246258</v>
      </c>
      <c r="E305" s="20">
        <v>100</v>
      </c>
      <c r="F305" s="107">
        <f aca="true" t="shared" si="14" ref="F305:F310">SUM(D305:E305)</f>
        <v>1246358</v>
      </c>
      <c r="G305" s="20">
        <v>-140000</v>
      </c>
    </row>
    <row r="306" spans="1:7" ht="24.75" customHeight="1">
      <c r="A306" s="251" t="s">
        <v>209</v>
      </c>
      <c r="B306" s="22">
        <v>-230769</v>
      </c>
      <c r="C306" s="20">
        <f t="shared" si="13"/>
        <v>2213935</v>
      </c>
      <c r="D306" s="20">
        <v>2213935</v>
      </c>
      <c r="E306" s="20">
        <v>0</v>
      </c>
      <c r="F306" s="107">
        <f t="shared" si="14"/>
        <v>2213935</v>
      </c>
      <c r="G306" s="20">
        <v>-230769</v>
      </c>
    </row>
    <row r="307" spans="1:7" ht="24.75" customHeight="1">
      <c r="A307" s="72" t="s">
        <v>205</v>
      </c>
      <c r="B307" s="22">
        <v>-186196</v>
      </c>
      <c r="C307" s="20">
        <f t="shared" si="13"/>
        <v>1623534</v>
      </c>
      <c r="D307" s="20">
        <v>1623534</v>
      </c>
      <c r="E307" s="20">
        <v>0</v>
      </c>
      <c r="F307" s="107">
        <f t="shared" si="14"/>
        <v>1623534</v>
      </c>
      <c r="G307" s="20">
        <v>-186196</v>
      </c>
    </row>
    <row r="308" spans="1:7" ht="24.75" customHeight="1">
      <c r="A308" s="72" t="s">
        <v>206</v>
      </c>
      <c r="B308" s="22">
        <v>-258346</v>
      </c>
      <c r="C308" s="20">
        <f t="shared" si="13"/>
        <v>2417162</v>
      </c>
      <c r="D308" s="20">
        <v>2417162</v>
      </c>
      <c r="E308" s="20">
        <v>0</v>
      </c>
      <c r="F308" s="107">
        <f t="shared" si="14"/>
        <v>2417162</v>
      </c>
      <c r="G308" s="20">
        <v>-258346</v>
      </c>
    </row>
    <row r="309" spans="1:7" ht="24.75" customHeight="1">
      <c r="A309" s="72" t="s">
        <v>62</v>
      </c>
      <c r="B309" s="22">
        <v>-237500</v>
      </c>
      <c r="C309" s="20">
        <f t="shared" si="13"/>
        <v>1230572</v>
      </c>
      <c r="D309" s="20">
        <v>1230572</v>
      </c>
      <c r="E309" s="20">
        <v>0</v>
      </c>
      <c r="F309" s="107">
        <f t="shared" si="14"/>
        <v>1230572</v>
      </c>
      <c r="G309" s="20">
        <v>-237500</v>
      </c>
    </row>
    <row r="310" spans="1:7" ht="24.75" customHeight="1">
      <c r="A310" s="248" t="s">
        <v>236</v>
      </c>
      <c r="B310" s="256">
        <v>0</v>
      </c>
      <c r="C310" s="20">
        <f t="shared" si="13"/>
        <v>175002</v>
      </c>
      <c r="D310" s="20">
        <v>175002</v>
      </c>
      <c r="E310" s="20">
        <v>0</v>
      </c>
      <c r="F310" s="107">
        <f t="shared" si="14"/>
        <v>175002</v>
      </c>
      <c r="G310" s="20">
        <v>0</v>
      </c>
    </row>
    <row r="311" spans="1:7" s="1" customFormat="1" ht="24.75" customHeight="1">
      <c r="A311" s="55" t="s">
        <v>118</v>
      </c>
      <c r="B311" s="30">
        <f aca="true" t="shared" si="15" ref="B311:G311">SUM(B305:B310)</f>
        <v>-1052811</v>
      </c>
      <c r="C311" s="32">
        <f t="shared" si="15"/>
        <v>8906563</v>
      </c>
      <c r="D311" s="32">
        <f t="shared" si="15"/>
        <v>8906463</v>
      </c>
      <c r="E311" s="32">
        <f t="shared" si="15"/>
        <v>100</v>
      </c>
      <c r="F311" s="32">
        <f t="shared" si="15"/>
        <v>8906563</v>
      </c>
      <c r="G311" s="32">
        <f t="shared" si="15"/>
        <v>-1052811</v>
      </c>
    </row>
    <row r="331" ht="14.25">
      <c r="F331" s="1" t="s">
        <v>266</v>
      </c>
    </row>
    <row r="332" ht="12.75">
      <c r="F332" t="s">
        <v>359</v>
      </c>
    </row>
    <row r="333" ht="12.75">
      <c r="F333" t="s">
        <v>4</v>
      </c>
    </row>
    <row r="334" ht="12.75">
      <c r="F334" t="s">
        <v>256</v>
      </c>
    </row>
    <row r="335" ht="12.75">
      <c r="F335"/>
    </row>
    <row r="336" ht="12.75">
      <c r="F336"/>
    </row>
    <row r="337" ht="12.75">
      <c r="F337"/>
    </row>
    <row r="338" ht="12.75">
      <c r="F338"/>
    </row>
    <row r="339" ht="12.75">
      <c r="F339"/>
    </row>
    <row r="341" spans="1:7" ht="15.75">
      <c r="A341" s="373" t="s">
        <v>105</v>
      </c>
      <c r="B341" s="373"/>
      <c r="C341" s="373"/>
      <c r="D341" s="373"/>
      <c r="E341" s="373"/>
      <c r="F341" s="373"/>
      <c r="G341" s="373"/>
    </row>
    <row r="342" spans="1:5" ht="14.25">
      <c r="A342" s="121"/>
      <c r="B342" s="63"/>
      <c r="C342" s="121"/>
      <c r="D342" s="121"/>
      <c r="E342" s="121"/>
    </row>
    <row r="343" spans="1:7" ht="14.25" customHeight="1">
      <c r="A343" s="372" t="s">
        <v>210</v>
      </c>
      <c r="B343" s="372"/>
      <c r="C343" s="372"/>
      <c r="D343" s="372"/>
      <c r="E343" s="372"/>
      <c r="F343" s="372"/>
      <c r="G343" s="372"/>
    </row>
    <row r="344" spans="1:5" ht="14.25">
      <c r="A344" s="247"/>
      <c r="B344" s="261"/>
      <c r="C344" s="247"/>
      <c r="D344" s="247"/>
      <c r="E344" s="247"/>
    </row>
    <row r="345" spans="1:5" ht="14.25">
      <c r="A345" s="244"/>
      <c r="B345" s="257"/>
      <c r="C345" s="244"/>
      <c r="D345" s="244"/>
      <c r="E345" s="244"/>
    </row>
    <row r="346" spans="1:7" ht="15" customHeight="1">
      <c r="A346" s="374" t="s">
        <v>7</v>
      </c>
      <c r="B346" s="390" t="s">
        <v>232</v>
      </c>
      <c r="C346" s="374" t="s">
        <v>177</v>
      </c>
      <c r="D346" s="374" t="s">
        <v>88</v>
      </c>
      <c r="E346" s="374"/>
      <c r="F346" s="375" t="s">
        <v>178</v>
      </c>
      <c r="G346" s="390" t="s">
        <v>233</v>
      </c>
    </row>
    <row r="347" spans="1:7" ht="30.75" customHeight="1">
      <c r="A347" s="374"/>
      <c r="B347" s="391"/>
      <c r="C347" s="374"/>
      <c r="D347" s="108" t="s">
        <v>180</v>
      </c>
      <c r="E347" s="108" t="s">
        <v>181</v>
      </c>
      <c r="F347" s="375"/>
      <c r="G347" s="391"/>
    </row>
    <row r="348" spans="1:7" ht="24.75" customHeight="1">
      <c r="A348" s="48" t="s">
        <v>211</v>
      </c>
      <c r="B348" s="262">
        <v>-22954</v>
      </c>
      <c r="C348" s="20">
        <f>SUM(D348:E348)</f>
        <v>215250</v>
      </c>
      <c r="D348" s="20">
        <v>215250</v>
      </c>
      <c r="E348" s="20">
        <v>0</v>
      </c>
      <c r="F348" s="107">
        <f>SUM(D348:E348)</f>
        <v>215250</v>
      </c>
      <c r="G348" s="20">
        <v>-22954</v>
      </c>
    </row>
    <row r="349" spans="1:7" ht="24.75" customHeight="1">
      <c r="A349" s="48"/>
      <c r="B349" s="262"/>
      <c r="C349" s="20"/>
      <c r="D349" s="20"/>
      <c r="E349" s="20"/>
      <c r="F349" s="107"/>
      <c r="G349" s="20"/>
    </row>
    <row r="350" spans="1:7" ht="24.75" customHeight="1">
      <c r="A350" s="48"/>
      <c r="B350" s="262"/>
      <c r="C350" s="20"/>
      <c r="D350" s="20"/>
      <c r="E350" s="20"/>
      <c r="F350" s="107"/>
      <c r="G350" s="20"/>
    </row>
    <row r="351" spans="1:7" s="1" customFormat="1" ht="24.75" customHeight="1">
      <c r="A351" s="95" t="s">
        <v>118</v>
      </c>
      <c r="B351" s="31">
        <f aca="true" t="shared" si="16" ref="B351:G351">SUM(B348:B350)</f>
        <v>-22954</v>
      </c>
      <c r="C351" s="32">
        <f t="shared" si="16"/>
        <v>215250</v>
      </c>
      <c r="D351" s="32">
        <f t="shared" si="16"/>
        <v>215250</v>
      </c>
      <c r="E351" s="32">
        <f t="shared" si="16"/>
        <v>0</v>
      </c>
      <c r="F351" s="32">
        <f t="shared" si="16"/>
        <v>215250</v>
      </c>
      <c r="G351" s="32">
        <f t="shared" si="16"/>
        <v>-22954</v>
      </c>
    </row>
    <row r="374" ht="12.75">
      <c r="F374"/>
    </row>
    <row r="375" ht="14.25">
      <c r="F375" s="1" t="s">
        <v>267</v>
      </c>
    </row>
    <row r="376" ht="12.75">
      <c r="F376" t="s">
        <v>359</v>
      </c>
    </row>
    <row r="377" ht="12.75">
      <c r="F377" t="s">
        <v>4</v>
      </c>
    </row>
    <row r="378" ht="12.75">
      <c r="F378" t="s">
        <v>256</v>
      </c>
    </row>
    <row r="379" ht="12.75">
      <c r="F379"/>
    </row>
    <row r="380" ht="12.75">
      <c r="F380"/>
    </row>
    <row r="381" ht="12.75">
      <c r="F381"/>
    </row>
    <row r="382" ht="12.75">
      <c r="F382"/>
    </row>
    <row r="383" ht="12.75">
      <c r="F383"/>
    </row>
    <row r="385" spans="1:7" ht="15.75">
      <c r="A385" s="373" t="s">
        <v>105</v>
      </c>
      <c r="B385" s="373"/>
      <c r="C385" s="373"/>
      <c r="D385" s="373"/>
      <c r="E385" s="373"/>
      <c r="F385" s="373"/>
      <c r="G385" s="373"/>
    </row>
    <row r="386" spans="1:5" ht="14.25">
      <c r="A386" s="121"/>
      <c r="B386" s="63"/>
      <c r="C386" s="121"/>
      <c r="D386" s="121"/>
      <c r="E386" s="121"/>
    </row>
    <row r="387" spans="1:7" ht="14.25" customHeight="1">
      <c r="A387" s="372" t="s">
        <v>212</v>
      </c>
      <c r="B387" s="372"/>
      <c r="C387" s="372"/>
      <c r="D387" s="372"/>
      <c r="E387" s="372"/>
      <c r="F387" s="372"/>
      <c r="G387" s="372"/>
    </row>
    <row r="388" spans="1:5" ht="14.25">
      <c r="A388" s="244"/>
      <c r="B388" s="257"/>
      <c r="C388" s="244"/>
      <c r="D388" s="244"/>
      <c r="E388" s="244"/>
    </row>
    <row r="389" spans="1:5" ht="14.25">
      <c r="A389" s="244"/>
      <c r="B389" s="257"/>
      <c r="C389" s="244"/>
      <c r="D389" s="244"/>
      <c r="E389" s="244"/>
    </row>
    <row r="390" spans="1:7" ht="15" customHeight="1">
      <c r="A390" s="374" t="s">
        <v>7</v>
      </c>
      <c r="B390" s="390" t="s">
        <v>232</v>
      </c>
      <c r="C390" s="374" t="s">
        <v>177</v>
      </c>
      <c r="D390" s="374" t="s">
        <v>88</v>
      </c>
      <c r="E390" s="374"/>
      <c r="F390" s="375" t="s">
        <v>178</v>
      </c>
      <c r="G390" s="390" t="s">
        <v>233</v>
      </c>
    </row>
    <row r="391" spans="1:7" ht="30" customHeight="1">
      <c r="A391" s="374"/>
      <c r="B391" s="391"/>
      <c r="C391" s="374"/>
      <c r="D391" s="108" t="s">
        <v>180</v>
      </c>
      <c r="E391" s="108" t="s">
        <v>181</v>
      </c>
      <c r="F391" s="375"/>
      <c r="G391" s="391"/>
    </row>
    <row r="392" spans="1:7" ht="24.75" customHeight="1">
      <c r="A392" s="248" t="s">
        <v>237</v>
      </c>
      <c r="B392" s="23">
        <v>-60000</v>
      </c>
      <c r="C392" s="25">
        <f>SUM(D392:E392)</f>
        <v>1544700</v>
      </c>
      <c r="D392" s="25">
        <v>1374700</v>
      </c>
      <c r="E392" s="25">
        <v>170000</v>
      </c>
      <c r="F392" s="25">
        <f>SUM(D392:E392)</f>
        <v>1544700</v>
      </c>
      <c r="G392" s="25">
        <v>-60000</v>
      </c>
    </row>
    <row r="393" spans="1:7" ht="24.75" customHeight="1">
      <c r="A393" s="248" t="s">
        <v>238</v>
      </c>
      <c r="B393" s="259"/>
      <c r="C393" s="20"/>
      <c r="D393" s="20"/>
      <c r="E393" s="20"/>
      <c r="F393" s="107"/>
      <c r="G393" s="20"/>
    </row>
    <row r="394" spans="1:7" ht="24.75" customHeight="1">
      <c r="A394" s="248" t="s">
        <v>239</v>
      </c>
      <c r="B394" s="259"/>
      <c r="C394" s="20"/>
      <c r="D394" s="20"/>
      <c r="E394" s="20"/>
      <c r="F394" s="107"/>
      <c r="G394" s="20"/>
    </row>
    <row r="395" spans="1:7" s="1" customFormat="1" ht="24.75" customHeight="1">
      <c r="A395" s="55" t="s">
        <v>118</v>
      </c>
      <c r="B395" s="30">
        <f aca="true" t="shared" si="17" ref="B395:G395">SUM(B392:B394)</f>
        <v>-60000</v>
      </c>
      <c r="C395" s="32">
        <f t="shared" si="17"/>
        <v>1544700</v>
      </c>
      <c r="D395" s="32">
        <f t="shared" si="17"/>
        <v>1374700</v>
      </c>
      <c r="E395" s="32">
        <f t="shared" si="17"/>
        <v>170000</v>
      </c>
      <c r="F395" s="32">
        <f t="shared" si="17"/>
        <v>1544700</v>
      </c>
      <c r="G395" s="32">
        <f t="shared" si="17"/>
        <v>-60000</v>
      </c>
    </row>
    <row r="420" ht="14.25">
      <c r="F420" s="1" t="s">
        <v>268</v>
      </c>
    </row>
    <row r="421" ht="12.75">
      <c r="F421" t="s">
        <v>359</v>
      </c>
    </row>
    <row r="422" ht="12.75">
      <c r="F422" t="s">
        <v>4</v>
      </c>
    </row>
    <row r="423" ht="12.75">
      <c r="F423" t="s">
        <v>256</v>
      </c>
    </row>
    <row r="424" ht="12.75">
      <c r="F424"/>
    </row>
    <row r="425" ht="12.75">
      <c r="F425"/>
    </row>
    <row r="426" ht="12.75">
      <c r="F426"/>
    </row>
    <row r="427" ht="12.75">
      <c r="F427"/>
    </row>
    <row r="428" ht="12.75">
      <c r="F428"/>
    </row>
    <row r="429" ht="12.75">
      <c r="F429"/>
    </row>
    <row r="430" spans="1:7" ht="15.75">
      <c r="A430" s="373" t="s">
        <v>108</v>
      </c>
      <c r="B430" s="373"/>
      <c r="C430" s="373"/>
      <c r="D430" s="373"/>
      <c r="E430" s="373"/>
      <c r="F430" s="373"/>
      <c r="G430" s="373"/>
    </row>
    <row r="431" spans="1:6" ht="12.75">
      <c r="A431" s="121"/>
      <c r="B431" s="63"/>
      <c r="C431" s="121"/>
      <c r="D431" s="121"/>
      <c r="E431" s="121"/>
      <c r="F431" s="26"/>
    </row>
    <row r="432" spans="1:7" ht="12.75">
      <c r="A432" s="372" t="s">
        <v>213</v>
      </c>
      <c r="B432" s="372"/>
      <c r="C432" s="372"/>
      <c r="D432" s="372"/>
      <c r="E432" s="372"/>
      <c r="F432" s="372"/>
      <c r="G432" s="372"/>
    </row>
    <row r="433" spans="1:6" ht="12.75">
      <c r="A433" s="244"/>
      <c r="B433" s="257"/>
      <c r="C433" s="244"/>
      <c r="D433" s="244"/>
      <c r="E433" s="244"/>
      <c r="F433" s="26"/>
    </row>
    <row r="434" spans="1:6" ht="12.75">
      <c r="A434" s="244"/>
      <c r="B434" s="257"/>
      <c r="C434" s="244"/>
      <c r="D434" s="244"/>
      <c r="E434" s="244"/>
      <c r="F434" s="26"/>
    </row>
    <row r="435" spans="1:7" ht="15" customHeight="1">
      <c r="A435" s="374" t="s">
        <v>7</v>
      </c>
      <c r="B435" s="390" t="s">
        <v>232</v>
      </c>
      <c r="C435" s="374" t="s">
        <v>177</v>
      </c>
      <c r="D435" s="374" t="s">
        <v>88</v>
      </c>
      <c r="E435" s="374"/>
      <c r="F435" s="375" t="s">
        <v>178</v>
      </c>
      <c r="G435" s="390" t="s">
        <v>233</v>
      </c>
    </row>
    <row r="436" spans="1:7" ht="27.75" customHeight="1">
      <c r="A436" s="374"/>
      <c r="B436" s="391"/>
      <c r="C436" s="374"/>
      <c r="D436" s="108" t="s">
        <v>180</v>
      </c>
      <c r="E436" s="108" t="s">
        <v>181</v>
      </c>
      <c r="F436" s="375"/>
      <c r="G436" s="391"/>
    </row>
    <row r="437" spans="1:7" ht="20.25" customHeight="1">
      <c r="A437" s="254" t="s">
        <v>182</v>
      </c>
      <c r="B437" s="256">
        <v>-7300</v>
      </c>
      <c r="C437" s="107">
        <f>SUM(D437:E437)</f>
        <v>134186</v>
      </c>
      <c r="D437" s="107">
        <v>83086</v>
      </c>
      <c r="E437" s="107">
        <v>51100</v>
      </c>
      <c r="F437" s="249">
        <f>SUM(D437:E437)</f>
        <v>134186</v>
      </c>
      <c r="G437" s="20">
        <v>-7300</v>
      </c>
    </row>
    <row r="438" spans="1:7" ht="20.25" customHeight="1">
      <c r="A438" s="254" t="s">
        <v>183</v>
      </c>
      <c r="B438" s="256">
        <v>-16026</v>
      </c>
      <c r="C438" s="107">
        <f aca="true" t="shared" si="18" ref="C438:C446">SUM(D438:E438)</f>
        <v>223562</v>
      </c>
      <c r="D438" s="107">
        <v>158662</v>
      </c>
      <c r="E438" s="107">
        <v>64900</v>
      </c>
      <c r="F438" s="249">
        <f aca="true" t="shared" si="19" ref="F438:F446">SUM(D438:E438)</f>
        <v>223562</v>
      </c>
      <c r="G438" s="20">
        <v>-16026</v>
      </c>
    </row>
    <row r="439" spans="1:7" ht="21.75" customHeight="1">
      <c r="A439" s="254" t="s">
        <v>214</v>
      </c>
      <c r="B439" s="256">
        <v>-3000</v>
      </c>
      <c r="C439" s="107">
        <f t="shared" si="18"/>
        <v>120271</v>
      </c>
      <c r="D439" s="107">
        <v>57071</v>
      </c>
      <c r="E439" s="107">
        <v>63200</v>
      </c>
      <c r="F439" s="249">
        <f t="shared" si="19"/>
        <v>120271</v>
      </c>
      <c r="G439" s="20">
        <v>-3000</v>
      </c>
    </row>
    <row r="440" spans="1:7" ht="22.5" customHeight="1">
      <c r="A440" s="254" t="s">
        <v>185</v>
      </c>
      <c r="B440" s="256">
        <v>-8461</v>
      </c>
      <c r="C440" s="107">
        <f t="shared" si="18"/>
        <v>219452</v>
      </c>
      <c r="D440" s="107">
        <v>146732</v>
      </c>
      <c r="E440" s="107">
        <v>72720</v>
      </c>
      <c r="F440" s="249">
        <f t="shared" si="19"/>
        <v>219452</v>
      </c>
      <c r="G440" s="20">
        <v>-8461</v>
      </c>
    </row>
    <row r="441" spans="1:7" ht="22.5" customHeight="1">
      <c r="A441" s="254" t="s">
        <v>186</v>
      </c>
      <c r="B441" s="256">
        <v>-16799</v>
      </c>
      <c r="C441" s="107">
        <f t="shared" si="18"/>
        <v>218828</v>
      </c>
      <c r="D441" s="107">
        <v>167528</v>
      </c>
      <c r="E441" s="107">
        <v>51300</v>
      </c>
      <c r="F441" s="249">
        <f t="shared" si="19"/>
        <v>218828</v>
      </c>
      <c r="G441" s="20">
        <v>-16799</v>
      </c>
    </row>
    <row r="442" spans="1:7" ht="24.75" customHeight="1">
      <c r="A442" s="254" t="s">
        <v>187</v>
      </c>
      <c r="B442" s="256">
        <v>-12000</v>
      </c>
      <c r="C442" s="107">
        <f t="shared" si="18"/>
        <v>250599</v>
      </c>
      <c r="D442" s="107">
        <v>182599</v>
      </c>
      <c r="E442" s="107">
        <v>68000</v>
      </c>
      <c r="F442" s="249">
        <f t="shared" si="19"/>
        <v>250599</v>
      </c>
      <c r="G442" s="20">
        <v>-12000</v>
      </c>
    </row>
    <row r="443" spans="1:7" ht="24.75" customHeight="1">
      <c r="A443" s="254" t="s">
        <v>188</v>
      </c>
      <c r="B443" s="256">
        <v>-12800</v>
      </c>
      <c r="C443" s="107">
        <f t="shared" si="18"/>
        <v>290808</v>
      </c>
      <c r="D443" s="107">
        <v>197064</v>
      </c>
      <c r="E443" s="107">
        <v>93744</v>
      </c>
      <c r="F443" s="249">
        <f t="shared" si="19"/>
        <v>290808</v>
      </c>
      <c r="G443" s="20">
        <v>-12800</v>
      </c>
    </row>
    <row r="444" spans="1:7" ht="24.75" customHeight="1">
      <c r="A444" s="254" t="s">
        <v>189</v>
      </c>
      <c r="B444" s="256">
        <v>-21700</v>
      </c>
      <c r="C444" s="107">
        <f t="shared" si="18"/>
        <v>304353</v>
      </c>
      <c r="D444" s="107">
        <v>179853</v>
      </c>
      <c r="E444" s="107">
        <v>124500</v>
      </c>
      <c r="F444" s="249">
        <f t="shared" si="19"/>
        <v>304353</v>
      </c>
      <c r="G444" s="20">
        <v>-21700</v>
      </c>
    </row>
    <row r="445" spans="1:7" ht="24.75" customHeight="1">
      <c r="A445" s="254" t="s">
        <v>196</v>
      </c>
      <c r="B445" s="256">
        <v>-3184</v>
      </c>
      <c r="C445" s="107">
        <f t="shared" si="18"/>
        <v>84440</v>
      </c>
      <c r="D445" s="107">
        <v>50440</v>
      </c>
      <c r="E445" s="107">
        <v>34000</v>
      </c>
      <c r="F445" s="249">
        <f t="shared" si="19"/>
        <v>84440</v>
      </c>
      <c r="G445" s="20">
        <v>-3184</v>
      </c>
    </row>
    <row r="446" spans="1:7" ht="24.75" customHeight="1">
      <c r="A446" s="101" t="s">
        <v>191</v>
      </c>
      <c r="B446" s="256">
        <v>-7472</v>
      </c>
      <c r="C446" s="107">
        <f t="shared" si="18"/>
        <v>124527</v>
      </c>
      <c r="D446" s="107">
        <v>82257</v>
      </c>
      <c r="E446" s="107">
        <v>42270</v>
      </c>
      <c r="F446" s="249">
        <f t="shared" si="19"/>
        <v>124527</v>
      </c>
      <c r="G446" s="20">
        <v>-7472</v>
      </c>
    </row>
    <row r="447" spans="1:7" ht="24.75" customHeight="1">
      <c r="A447" s="65" t="s">
        <v>118</v>
      </c>
      <c r="B447" s="67">
        <f aca="true" t="shared" si="20" ref="B447:G447">SUM(B437:B446)</f>
        <v>-108742</v>
      </c>
      <c r="C447" s="53">
        <f t="shared" si="20"/>
        <v>1971026</v>
      </c>
      <c r="D447" s="53">
        <f t="shared" si="20"/>
        <v>1305292</v>
      </c>
      <c r="E447" s="53">
        <f t="shared" si="20"/>
        <v>665734</v>
      </c>
      <c r="F447" s="53">
        <f t="shared" si="20"/>
        <v>1971026</v>
      </c>
      <c r="G447" s="53">
        <f t="shared" si="20"/>
        <v>-108742</v>
      </c>
    </row>
    <row r="448" ht="12.75">
      <c r="F448"/>
    </row>
    <row r="449" ht="12.75">
      <c r="F449"/>
    </row>
    <row r="450" ht="12.75">
      <c r="F450"/>
    </row>
    <row r="451" ht="12.75">
      <c r="F451"/>
    </row>
    <row r="452" ht="12.75">
      <c r="F452"/>
    </row>
    <row r="453" ht="12.75">
      <c r="F453"/>
    </row>
    <row r="454" ht="12.75">
      <c r="F454"/>
    </row>
    <row r="455" ht="12.75">
      <c r="F455"/>
    </row>
    <row r="456" ht="12.75">
      <c r="F456"/>
    </row>
    <row r="457" ht="12.75">
      <c r="F457"/>
    </row>
    <row r="458" ht="12.75">
      <c r="F458"/>
    </row>
    <row r="459" ht="12.75">
      <c r="F459"/>
    </row>
    <row r="460" ht="12.75">
      <c r="F460"/>
    </row>
    <row r="461" ht="14.25">
      <c r="F461" s="1" t="s">
        <v>269</v>
      </c>
    </row>
    <row r="462" ht="12.75">
      <c r="F462" t="s">
        <v>359</v>
      </c>
    </row>
    <row r="463" ht="12.75">
      <c r="F463" t="s">
        <v>4</v>
      </c>
    </row>
    <row r="464" ht="12.75">
      <c r="F464" t="s">
        <v>256</v>
      </c>
    </row>
    <row r="465" ht="12.75">
      <c r="F465"/>
    </row>
    <row r="466" ht="12.75">
      <c r="F466"/>
    </row>
    <row r="467" ht="12.75">
      <c r="F467"/>
    </row>
    <row r="468" ht="12.75">
      <c r="F468"/>
    </row>
    <row r="469" ht="12.75">
      <c r="F469"/>
    </row>
    <row r="470" ht="12.75">
      <c r="F470" s="26"/>
    </row>
    <row r="471" spans="1:7" ht="15.75">
      <c r="A471" s="373" t="s">
        <v>108</v>
      </c>
      <c r="B471" s="373"/>
      <c r="C471" s="373"/>
      <c r="D471" s="373"/>
      <c r="E471" s="373"/>
      <c r="F471" s="373"/>
      <c r="G471" s="373"/>
    </row>
    <row r="472" spans="1:6" ht="12.75">
      <c r="A472" s="121"/>
      <c r="B472" s="63"/>
      <c r="C472" s="121"/>
      <c r="D472" s="121"/>
      <c r="E472" s="121"/>
      <c r="F472" s="26"/>
    </row>
    <row r="473" spans="1:7" ht="12.75">
      <c r="A473" s="372" t="s">
        <v>225</v>
      </c>
      <c r="B473" s="372"/>
      <c r="C473" s="372"/>
      <c r="D473" s="372"/>
      <c r="E473" s="372"/>
      <c r="F473" s="372"/>
      <c r="G473" s="372"/>
    </row>
    <row r="474" spans="1:7" ht="12.75">
      <c r="A474" s="372" t="s">
        <v>226</v>
      </c>
      <c r="B474" s="372"/>
      <c r="C474" s="372"/>
      <c r="D474" s="372"/>
      <c r="E474" s="372"/>
      <c r="F474" s="372"/>
      <c r="G474" s="372"/>
    </row>
    <row r="475" spans="1:6" ht="12.75">
      <c r="A475" s="244"/>
      <c r="B475" s="257"/>
      <c r="C475" s="244"/>
      <c r="D475" s="244"/>
      <c r="E475" s="244"/>
      <c r="F475" s="26"/>
    </row>
    <row r="476" spans="1:6" ht="12.75">
      <c r="A476" s="244"/>
      <c r="B476" s="257"/>
      <c r="C476" s="244"/>
      <c r="D476" s="244"/>
      <c r="E476" s="244"/>
      <c r="F476" s="26"/>
    </row>
    <row r="477" spans="1:6" ht="12.75">
      <c r="A477" s="244"/>
      <c r="B477" s="257"/>
      <c r="C477" s="244"/>
      <c r="D477" s="244"/>
      <c r="E477" s="244"/>
      <c r="F477" s="26"/>
    </row>
    <row r="478" spans="1:7" ht="15" customHeight="1">
      <c r="A478" s="374" t="s">
        <v>7</v>
      </c>
      <c r="B478" s="390" t="s">
        <v>232</v>
      </c>
      <c r="C478" s="374" t="s">
        <v>177</v>
      </c>
      <c r="D478" s="374" t="s">
        <v>88</v>
      </c>
      <c r="E478" s="374"/>
      <c r="F478" s="375" t="s">
        <v>178</v>
      </c>
      <c r="G478" s="390" t="s">
        <v>233</v>
      </c>
    </row>
    <row r="479" spans="1:7" ht="29.25" customHeight="1">
      <c r="A479" s="374"/>
      <c r="B479" s="391"/>
      <c r="C479" s="374"/>
      <c r="D479" s="108" t="s">
        <v>180</v>
      </c>
      <c r="E479" s="108" t="s">
        <v>181</v>
      </c>
      <c r="F479" s="375"/>
      <c r="G479" s="391"/>
    </row>
    <row r="480" spans="1:7" ht="24.75" customHeight="1">
      <c r="A480" s="242" t="s">
        <v>227</v>
      </c>
      <c r="B480" s="256">
        <v>-99758</v>
      </c>
      <c r="C480" s="107">
        <f>SUM(D480:E480)</f>
        <v>610670</v>
      </c>
      <c r="D480" s="107">
        <v>610670</v>
      </c>
      <c r="E480" s="107">
        <v>0</v>
      </c>
      <c r="F480" s="107">
        <f>SUM(D480:E480)</f>
        <v>610670</v>
      </c>
      <c r="G480" s="20">
        <v>-99758</v>
      </c>
    </row>
    <row r="481" spans="1:7" ht="24.75" customHeight="1">
      <c r="A481" s="242"/>
      <c r="B481" s="256"/>
      <c r="C481" s="107"/>
      <c r="D481" s="107"/>
      <c r="E481" s="107"/>
      <c r="F481" s="20"/>
      <c r="G481" s="20"/>
    </row>
    <row r="482" spans="1:7" ht="24.75" customHeight="1">
      <c r="A482" s="242"/>
      <c r="B482" s="256"/>
      <c r="C482" s="107"/>
      <c r="D482" s="107"/>
      <c r="E482" s="107"/>
      <c r="F482" s="20"/>
      <c r="G482" s="20"/>
    </row>
    <row r="483" spans="1:7" ht="24.75" customHeight="1">
      <c r="A483" s="242"/>
      <c r="B483" s="256"/>
      <c r="C483" s="107"/>
      <c r="D483" s="107"/>
      <c r="E483" s="107"/>
      <c r="F483" s="20"/>
      <c r="G483" s="20"/>
    </row>
    <row r="484" spans="1:7" ht="24.75" customHeight="1">
      <c r="A484" s="65" t="s">
        <v>118</v>
      </c>
      <c r="B484" s="67">
        <f aca="true" t="shared" si="21" ref="B484:G484">SUM(B480:B483)</f>
        <v>-99758</v>
      </c>
      <c r="C484" s="53">
        <f t="shared" si="21"/>
        <v>610670</v>
      </c>
      <c r="D484" s="53">
        <f t="shared" si="21"/>
        <v>610670</v>
      </c>
      <c r="E484" s="53">
        <f t="shared" si="21"/>
        <v>0</v>
      </c>
      <c r="F484" s="53">
        <f t="shared" si="21"/>
        <v>610670</v>
      </c>
      <c r="G484" s="53">
        <f t="shared" si="21"/>
        <v>-99758</v>
      </c>
    </row>
    <row r="485" ht="12.75">
      <c r="F485" s="26"/>
    </row>
    <row r="486" ht="12.75">
      <c r="F486" s="26"/>
    </row>
    <row r="487" ht="12.75">
      <c r="F487" s="26"/>
    </row>
    <row r="488" ht="12.75">
      <c r="F488" s="26"/>
    </row>
    <row r="489" ht="12.75">
      <c r="F489" s="26"/>
    </row>
    <row r="490" ht="12.75">
      <c r="F490" s="26"/>
    </row>
    <row r="491" ht="12.75">
      <c r="F491" s="26"/>
    </row>
    <row r="492" ht="12.75">
      <c r="F492" s="26"/>
    </row>
    <row r="493" ht="12.75">
      <c r="F493" s="26"/>
    </row>
    <row r="494" ht="12.75">
      <c r="F494" s="26"/>
    </row>
    <row r="495" ht="12.75">
      <c r="F495" s="26"/>
    </row>
    <row r="496" ht="12.75">
      <c r="F496" s="26"/>
    </row>
    <row r="497" ht="12.75">
      <c r="F497" s="26"/>
    </row>
    <row r="498" ht="12.75">
      <c r="F498" s="26"/>
    </row>
    <row r="499" ht="12.75">
      <c r="F499" s="26"/>
    </row>
    <row r="500" ht="12.75">
      <c r="F500" s="26"/>
    </row>
    <row r="501" ht="12.75">
      <c r="F501" s="26"/>
    </row>
    <row r="502" ht="12.75">
      <c r="F502" s="26"/>
    </row>
    <row r="503" ht="12.75">
      <c r="F503" s="26"/>
    </row>
    <row r="504" ht="12.75">
      <c r="F504" s="26"/>
    </row>
    <row r="505" ht="12.75">
      <c r="F505" s="26"/>
    </row>
    <row r="506" ht="12.75">
      <c r="F506"/>
    </row>
    <row r="507" ht="14.25">
      <c r="F507" s="1" t="s">
        <v>270</v>
      </c>
    </row>
    <row r="508" ht="12.75">
      <c r="F508" t="s">
        <v>359</v>
      </c>
    </row>
    <row r="509" ht="12.75">
      <c r="F509" t="s">
        <v>4</v>
      </c>
    </row>
    <row r="510" ht="12.75">
      <c r="F510" t="s">
        <v>256</v>
      </c>
    </row>
    <row r="511" ht="12.75">
      <c r="F511"/>
    </row>
    <row r="512" ht="12.75">
      <c r="F512"/>
    </row>
    <row r="513" ht="12.75">
      <c r="F513"/>
    </row>
    <row r="514" ht="12.75">
      <c r="F514"/>
    </row>
    <row r="515" ht="12.75">
      <c r="F515" s="26"/>
    </row>
    <row r="516" ht="12.75">
      <c r="F516" s="26"/>
    </row>
    <row r="517" spans="1:7" ht="15.75">
      <c r="A517" s="373" t="s">
        <v>108</v>
      </c>
      <c r="B517" s="373"/>
      <c r="C517" s="373"/>
      <c r="D517" s="373"/>
      <c r="E517" s="373"/>
      <c r="F517" s="373"/>
      <c r="G517" s="373"/>
    </row>
    <row r="518" spans="1:6" ht="12.75">
      <c r="A518" s="121"/>
      <c r="B518" s="63"/>
      <c r="C518" s="121"/>
      <c r="D518" s="121"/>
      <c r="E518" s="121"/>
      <c r="F518" s="26"/>
    </row>
    <row r="519" spans="1:7" ht="12.75">
      <c r="A519" s="372" t="s">
        <v>228</v>
      </c>
      <c r="B519" s="372"/>
      <c r="C519" s="372"/>
      <c r="D519" s="372"/>
      <c r="E519" s="372"/>
      <c r="F519" s="372"/>
      <c r="G519" s="372"/>
    </row>
    <row r="520" spans="1:6" ht="12.75">
      <c r="A520" s="244"/>
      <c r="B520" s="257"/>
      <c r="C520" s="244"/>
      <c r="D520" s="244"/>
      <c r="E520" s="244"/>
      <c r="F520" s="26"/>
    </row>
    <row r="521" spans="1:6" ht="12.75">
      <c r="A521" s="244"/>
      <c r="B521" s="257"/>
      <c r="C521" s="244"/>
      <c r="D521" s="244"/>
      <c r="E521" s="244"/>
      <c r="F521" s="26"/>
    </row>
    <row r="522" spans="1:7" ht="15" customHeight="1">
      <c r="A522" s="374" t="s">
        <v>7</v>
      </c>
      <c r="B522" s="390" t="s">
        <v>232</v>
      </c>
      <c r="C522" s="374" t="s">
        <v>177</v>
      </c>
      <c r="D522" s="374" t="s">
        <v>88</v>
      </c>
      <c r="E522" s="374"/>
      <c r="F522" s="375" t="s">
        <v>178</v>
      </c>
      <c r="G522" s="390" t="s">
        <v>233</v>
      </c>
    </row>
    <row r="523" spans="1:7" ht="30.75" customHeight="1">
      <c r="A523" s="374"/>
      <c r="B523" s="391"/>
      <c r="C523" s="374"/>
      <c r="D523" s="108" t="s">
        <v>180</v>
      </c>
      <c r="E523" s="108" t="s">
        <v>181</v>
      </c>
      <c r="F523" s="375"/>
      <c r="G523" s="391"/>
    </row>
    <row r="524" spans="1:7" ht="24.75" customHeight="1">
      <c r="A524" s="242" t="s">
        <v>229</v>
      </c>
      <c r="B524" s="256">
        <v>-85750</v>
      </c>
      <c r="C524" s="107">
        <f>SUM(D524:E524)</f>
        <v>1144872</v>
      </c>
      <c r="D524" s="107">
        <v>796872</v>
      </c>
      <c r="E524" s="107">
        <v>348000</v>
      </c>
      <c r="F524" s="107">
        <f>SUM(D524:E524)</f>
        <v>1144872</v>
      </c>
      <c r="G524" s="20">
        <v>-85750</v>
      </c>
    </row>
    <row r="525" spans="1:7" ht="24.75" customHeight="1">
      <c r="A525" s="242" t="s">
        <v>230</v>
      </c>
      <c r="B525" s="256">
        <v>-91850</v>
      </c>
      <c r="C525" s="107">
        <f>SUM(D525:E525)</f>
        <v>1100259</v>
      </c>
      <c r="D525" s="107">
        <v>760483</v>
      </c>
      <c r="E525" s="107">
        <v>339776</v>
      </c>
      <c r="F525" s="107">
        <f>SUM(D525:E525)</f>
        <v>1100259</v>
      </c>
      <c r="G525" s="20">
        <v>-91850</v>
      </c>
    </row>
    <row r="526" spans="1:7" ht="24.75" customHeight="1">
      <c r="A526" s="242" t="s">
        <v>231</v>
      </c>
      <c r="B526" s="256">
        <v>-62558</v>
      </c>
      <c r="C526" s="107">
        <f>SUM(D526:E526)</f>
        <v>585425</v>
      </c>
      <c r="D526" s="107">
        <v>449525</v>
      </c>
      <c r="E526" s="107">
        <v>135900</v>
      </c>
      <c r="F526" s="107">
        <f>SUM(D526:E526)</f>
        <v>585425</v>
      </c>
      <c r="G526" s="20">
        <v>-62558</v>
      </c>
    </row>
    <row r="527" spans="1:7" ht="24.75" customHeight="1">
      <c r="A527" s="242"/>
      <c r="B527" s="256"/>
      <c r="C527" s="20"/>
      <c r="D527" s="20"/>
      <c r="E527" s="20"/>
      <c r="F527" s="107"/>
      <c r="G527" s="20"/>
    </row>
    <row r="528" spans="1:7" ht="24.75" customHeight="1">
      <c r="A528" s="242"/>
      <c r="B528" s="256"/>
      <c r="C528" s="20"/>
      <c r="D528" s="20"/>
      <c r="E528" s="20"/>
      <c r="F528" s="107"/>
      <c r="G528" s="20"/>
    </row>
    <row r="529" spans="1:7" ht="24.75" customHeight="1">
      <c r="A529" s="65" t="s">
        <v>118</v>
      </c>
      <c r="B529" s="67">
        <f aca="true" t="shared" si="22" ref="B529:G529">SUM(B524:B528)</f>
        <v>-240158</v>
      </c>
      <c r="C529" s="53">
        <f t="shared" si="22"/>
        <v>2830556</v>
      </c>
      <c r="D529" s="53">
        <f t="shared" si="22"/>
        <v>2006880</v>
      </c>
      <c r="E529" s="53">
        <f t="shared" si="22"/>
        <v>823676</v>
      </c>
      <c r="F529" s="53">
        <f t="shared" si="22"/>
        <v>2830556</v>
      </c>
      <c r="G529" s="53">
        <f t="shared" si="22"/>
        <v>-240158</v>
      </c>
    </row>
    <row r="530" ht="12.75">
      <c r="F530" s="26"/>
    </row>
    <row r="531" ht="12.75">
      <c r="F531" s="26"/>
    </row>
  </sheetData>
  <mergeCells count="105">
    <mergeCell ref="F478:F479"/>
    <mergeCell ref="A478:A479"/>
    <mergeCell ref="C478:C479"/>
    <mergeCell ref="D478:E478"/>
    <mergeCell ref="G435:G436"/>
    <mergeCell ref="A52:G52"/>
    <mergeCell ref="A54:G54"/>
    <mergeCell ref="G259:G260"/>
    <mergeCell ref="B303:B304"/>
    <mergeCell ref="G303:G304"/>
    <mergeCell ref="B346:B347"/>
    <mergeCell ref="G346:G347"/>
    <mergeCell ref="G136:G137"/>
    <mergeCell ref="B176:B177"/>
    <mergeCell ref="B218:B219"/>
    <mergeCell ref="G218:G219"/>
    <mergeCell ref="F176:F177"/>
    <mergeCell ref="C218:C219"/>
    <mergeCell ref="D218:E218"/>
    <mergeCell ref="F218:F219"/>
    <mergeCell ref="A216:G216"/>
    <mergeCell ref="A218:A219"/>
    <mergeCell ref="A176:A177"/>
    <mergeCell ref="C176:C177"/>
    <mergeCell ref="G16:G17"/>
    <mergeCell ref="B56:B57"/>
    <mergeCell ref="G56:G57"/>
    <mergeCell ref="B99:B100"/>
    <mergeCell ref="G99:G100"/>
    <mergeCell ref="F99:F100"/>
    <mergeCell ref="D56:E56"/>
    <mergeCell ref="F56:F57"/>
    <mergeCell ref="A471:G471"/>
    <mergeCell ref="A473:G473"/>
    <mergeCell ref="A522:A523"/>
    <mergeCell ref="C522:C523"/>
    <mergeCell ref="D522:E522"/>
    <mergeCell ref="G478:G479"/>
    <mergeCell ref="B522:B523"/>
    <mergeCell ref="G522:G523"/>
    <mergeCell ref="F522:F523"/>
    <mergeCell ref="B478:B479"/>
    <mergeCell ref="A385:G385"/>
    <mergeCell ref="A387:G387"/>
    <mergeCell ref="F435:F436"/>
    <mergeCell ref="A435:A436"/>
    <mergeCell ref="C435:C436"/>
    <mergeCell ref="D435:E435"/>
    <mergeCell ref="A430:G430"/>
    <mergeCell ref="A432:G432"/>
    <mergeCell ref="G390:G391"/>
    <mergeCell ref="B435:B436"/>
    <mergeCell ref="A390:A391"/>
    <mergeCell ref="C390:C391"/>
    <mergeCell ref="D390:E390"/>
    <mergeCell ref="F390:F391"/>
    <mergeCell ref="B390:B391"/>
    <mergeCell ref="A298:G298"/>
    <mergeCell ref="A300:G300"/>
    <mergeCell ref="A346:A347"/>
    <mergeCell ref="C346:C347"/>
    <mergeCell ref="D346:E346"/>
    <mergeCell ref="F346:F347"/>
    <mergeCell ref="A303:A304"/>
    <mergeCell ref="C303:C304"/>
    <mergeCell ref="D303:E303"/>
    <mergeCell ref="F303:F304"/>
    <mergeCell ref="A259:A260"/>
    <mergeCell ref="C259:C260"/>
    <mergeCell ref="D259:E259"/>
    <mergeCell ref="A254:G254"/>
    <mergeCell ref="A256:G256"/>
    <mergeCell ref="F259:F260"/>
    <mergeCell ref="B259:B260"/>
    <mergeCell ref="D176:E176"/>
    <mergeCell ref="A214:G214"/>
    <mergeCell ref="G176:G177"/>
    <mergeCell ref="A133:G133"/>
    <mergeCell ref="A171:G171"/>
    <mergeCell ref="A173:G173"/>
    <mergeCell ref="A16:A17"/>
    <mergeCell ref="C16:C17"/>
    <mergeCell ref="D16:E16"/>
    <mergeCell ref="F16:F17"/>
    <mergeCell ref="B16:B17"/>
    <mergeCell ref="A56:A57"/>
    <mergeCell ref="C56:C57"/>
    <mergeCell ref="F136:F137"/>
    <mergeCell ref="B136:B137"/>
    <mergeCell ref="A99:A100"/>
    <mergeCell ref="C99:C100"/>
    <mergeCell ref="D99:E99"/>
    <mergeCell ref="A136:A137"/>
    <mergeCell ref="C136:C137"/>
    <mergeCell ref="D136:E136"/>
    <mergeCell ref="A474:G474"/>
    <mergeCell ref="A517:G517"/>
    <mergeCell ref="A519:G519"/>
    <mergeCell ref="A12:G12"/>
    <mergeCell ref="A14:G14"/>
    <mergeCell ref="A341:G341"/>
    <mergeCell ref="A343:G343"/>
    <mergeCell ref="A94:G94"/>
    <mergeCell ref="A96:G96"/>
    <mergeCell ref="A131:G131"/>
  </mergeCells>
  <printOptions horizontalCentered="1"/>
  <pageMargins left="0.5905511811023623" right="0" top="1.1811023622047245" bottom="1.377952755905511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view="pageBreakPreview" zoomScale="75" zoomScaleNormal="75" zoomScaleSheetLayoutView="75" workbookViewId="0" topLeftCell="A1">
      <selection activeCell="M19" sqref="M19"/>
    </sheetView>
  </sheetViews>
  <sheetFormatPr defaultColWidth="9.00390625" defaultRowHeight="12.75"/>
  <cols>
    <col min="1" max="1" width="4.625" style="0" customWidth="1"/>
    <col min="2" max="2" width="10.00390625" style="0" customWidth="1"/>
    <col min="3" max="3" width="22.375" style="0" customWidth="1"/>
    <col min="4" max="4" width="11.75390625" style="0" customWidth="1"/>
    <col min="5" max="5" width="17.75390625" style="0" customWidth="1"/>
    <col min="6" max="6" width="12.625" style="0" customWidth="1"/>
    <col min="7" max="7" width="18.25390625" style="0" customWidth="1"/>
    <col min="8" max="8" width="11.25390625" style="0" customWidth="1"/>
    <col min="9" max="9" width="18.25390625" style="0" customWidth="1"/>
    <col min="10" max="10" width="18.125" style="0" customWidth="1"/>
    <col min="11" max="11" width="17.625" style="0" customWidth="1"/>
    <col min="12" max="12" width="17.25390625" style="0" customWidth="1"/>
    <col min="13" max="13" width="20.375" style="0" customWidth="1"/>
  </cols>
  <sheetData>
    <row r="1" spans="12:13" ht="15">
      <c r="L1" s="4" t="s">
        <v>356</v>
      </c>
      <c r="M1" s="4"/>
    </row>
    <row r="2" spans="12:13" ht="15">
      <c r="L2" s="4" t="s">
        <v>0</v>
      </c>
      <c r="M2" s="4"/>
    </row>
    <row r="3" spans="12:13" ht="15">
      <c r="L3" s="4" t="s">
        <v>360</v>
      </c>
      <c r="M3" s="4"/>
    </row>
    <row r="4" spans="1:13" ht="21" customHeight="1">
      <c r="A4" s="385" t="s">
        <v>120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270" t="s">
        <v>361</v>
      </c>
      <c r="M4" s="118"/>
    </row>
    <row r="5" spans="1:13" ht="15.75">
      <c r="A5" s="373" t="s">
        <v>121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270" t="s">
        <v>258</v>
      </c>
      <c r="M5" s="264"/>
    </row>
    <row r="6" spans="10:12" ht="13.5" thickBot="1">
      <c r="J6" s="144"/>
      <c r="K6" s="144"/>
      <c r="L6" s="144"/>
    </row>
    <row r="7" spans="1:13" ht="15.75" customHeight="1">
      <c r="A7" s="412" t="s">
        <v>122</v>
      </c>
      <c r="B7" s="415" t="s">
        <v>123</v>
      </c>
      <c r="C7" s="392" t="s">
        <v>124</v>
      </c>
      <c r="D7" s="399" t="s">
        <v>125</v>
      </c>
      <c r="E7" s="400"/>
      <c r="F7" s="399" t="s">
        <v>126</v>
      </c>
      <c r="G7" s="400"/>
      <c r="H7" s="399" t="s">
        <v>127</v>
      </c>
      <c r="I7" s="400"/>
      <c r="J7" s="408" t="s">
        <v>16</v>
      </c>
      <c r="K7" s="409"/>
      <c r="L7" s="410"/>
      <c r="M7" s="392" t="s">
        <v>128</v>
      </c>
    </row>
    <row r="8" spans="1:13" ht="16.5" customHeight="1">
      <c r="A8" s="413"/>
      <c r="B8" s="416"/>
      <c r="C8" s="393"/>
      <c r="D8" s="401"/>
      <c r="E8" s="402"/>
      <c r="F8" s="401"/>
      <c r="G8" s="402"/>
      <c r="H8" s="401"/>
      <c r="I8" s="402"/>
      <c r="J8" s="406" t="s">
        <v>129</v>
      </c>
      <c r="K8" s="395" t="s">
        <v>130</v>
      </c>
      <c r="L8" s="397" t="s">
        <v>131</v>
      </c>
      <c r="M8" s="393"/>
    </row>
    <row r="9" spans="1:13" ht="30" customHeight="1" thickBot="1">
      <c r="A9" s="414"/>
      <c r="B9" s="407"/>
      <c r="C9" s="394"/>
      <c r="D9" s="145" t="s">
        <v>132</v>
      </c>
      <c r="E9" s="146" t="s">
        <v>133</v>
      </c>
      <c r="F9" s="145" t="s">
        <v>132</v>
      </c>
      <c r="G9" s="146" t="s">
        <v>133</v>
      </c>
      <c r="H9" s="145" t="s">
        <v>132</v>
      </c>
      <c r="I9" s="146" t="s">
        <v>133</v>
      </c>
      <c r="J9" s="407"/>
      <c r="K9" s="396"/>
      <c r="L9" s="398"/>
      <c r="M9" s="394"/>
    </row>
    <row r="10" spans="1:13" s="121" customFormat="1" ht="16.5" thickBot="1">
      <c r="A10" s="147">
        <v>1</v>
      </c>
      <c r="B10" s="148">
        <v>2</v>
      </c>
      <c r="C10" s="149">
        <v>3</v>
      </c>
      <c r="D10" s="149">
        <v>4</v>
      </c>
      <c r="E10" s="149">
        <v>5</v>
      </c>
      <c r="F10" s="149">
        <v>6</v>
      </c>
      <c r="G10" s="149">
        <v>7</v>
      </c>
      <c r="H10" s="149">
        <v>8</v>
      </c>
      <c r="I10" s="149">
        <v>9</v>
      </c>
      <c r="J10" s="149">
        <v>10</v>
      </c>
      <c r="K10" s="150">
        <v>11</v>
      </c>
      <c r="L10" s="149">
        <v>12</v>
      </c>
      <c r="M10" s="151">
        <v>13</v>
      </c>
    </row>
    <row r="11" spans="1:13" ht="12.7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153"/>
    </row>
    <row r="12" spans="1:13" ht="20.25">
      <c r="A12" s="154" t="s">
        <v>134</v>
      </c>
      <c r="B12" s="155" t="s">
        <v>135</v>
      </c>
      <c r="C12" s="155"/>
      <c r="D12" s="155"/>
      <c r="E12" s="156"/>
      <c r="F12" s="76"/>
      <c r="G12" s="76"/>
      <c r="H12" s="76"/>
      <c r="I12" s="76"/>
      <c r="J12" s="157">
        <v>25985420</v>
      </c>
      <c r="K12" s="76"/>
      <c r="L12" s="76"/>
      <c r="M12" s="153"/>
    </row>
    <row r="13" spans="1:13" ht="12.75">
      <c r="A13" s="152"/>
      <c r="B13" s="76"/>
      <c r="C13" s="76"/>
      <c r="D13" s="76"/>
      <c r="E13" s="76"/>
      <c r="F13" s="76"/>
      <c r="G13" s="76"/>
      <c r="H13" s="76"/>
      <c r="I13" s="76"/>
      <c r="J13" s="41"/>
      <c r="K13" s="76"/>
      <c r="L13" s="76"/>
      <c r="M13" s="153"/>
    </row>
    <row r="14" spans="1:13" ht="15">
      <c r="A14" s="158" t="s">
        <v>136</v>
      </c>
      <c r="B14" s="79" t="s">
        <v>137</v>
      </c>
      <c r="C14" s="76"/>
      <c r="D14" s="76"/>
      <c r="E14" s="76"/>
      <c r="F14" s="76"/>
      <c r="G14" s="76"/>
      <c r="H14" s="76"/>
      <c r="I14" s="41"/>
      <c r="J14" s="41"/>
      <c r="K14" s="76"/>
      <c r="L14" s="76"/>
      <c r="M14" s="153"/>
    </row>
    <row r="15" spans="1:13" ht="12.75">
      <c r="A15" s="152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153"/>
    </row>
    <row r="16" spans="1:13" ht="27" customHeight="1">
      <c r="A16" s="159">
        <v>1</v>
      </c>
      <c r="B16" s="160">
        <v>80101</v>
      </c>
      <c r="C16" s="161" t="s">
        <v>138</v>
      </c>
      <c r="D16" s="228">
        <v>5071</v>
      </c>
      <c r="E16" s="162">
        <f>'801b'!N28</f>
        <v>14744263</v>
      </c>
      <c r="F16" s="163">
        <v>22</v>
      </c>
      <c r="G16" s="162">
        <f>'801b'!K37</f>
        <v>49254</v>
      </c>
      <c r="H16" s="163">
        <f aca="true" t="shared" si="0" ref="H16:I18">D16+F16</f>
        <v>5093</v>
      </c>
      <c r="I16" s="162">
        <f t="shared" si="0"/>
        <v>14793517</v>
      </c>
      <c r="J16" s="162">
        <f>'801b'!K37+'801b'!K28+'801b'!L28</f>
        <v>14287363</v>
      </c>
      <c r="K16" s="164">
        <f>'801b'!M28</f>
        <v>506154</v>
      </c>
      <c r="L16" s="162">
        <f>SUM(J16:K16)</f>
        <v>14793517</v>
      </c>
      <c r="M16" s="165"/>
    </row>
    <row r="17" spans="1:13" ht="30" customHeight="1">
      <c r="A17" s="159">
        <v>2</v>
      </c>
      <c r="B17" s="160">
        <v>80104</v>
      </c>
      <c r="C17" s="161" t="s">
        <v>139</v>
      </c>
      <c r="D17" s="228">
        <v>1169</v>
      </c>
      <c r="E17" s="162">
        <f>PPb!K27</f>
        <v>4234045</v>
      </c>
      <c r="F17" s="163">
        <v>330</v>
      </c>
      <c r="G17" s="162">
        <f>PPb!K41</f>
        <v>896280</v>
      </c>
      <c r="H17" s="163">
        <f t="shared" si="0"/>
        <v>1499</v>
      </c>
      <c r="I17" s="162">
        <f t="shared" si="0"/>
        <v>5130325</v>
      </c>
      <c r="J17" s="162"/>
      <c r="K17" s="164">
        <f>E17+G17</f>
        <v>5130325</v>
      </c>
      <c r="L17" s="162">
        <f>SUM(J17:K17)</f>
        <v>5130325</v>
      </c>
      <c r="M17" s="165"/>
    </row>
    <row r="18" spans="1:13" ht="27" customHeight="1">
      <c r="A18" s="159">
        <v>3</v>
      </c>
      <c r="B18" s="160">
        <v>80110</v>
      </c>
      <c r="C18" s="161" t="s">
        <v>140</v>
      </c>
      <c r="D18" s="228">
        <v>3168</v>
      </c>
      <c r="E18" s="162">
        <f>'801b'!N64</f>
        <v>9552644</v>
      </c>
      <c r="F18" s="163">
        <v>216</v>
      </c>
      <c r="G18" s="162">
        <f>'801b'!N67</f>
        <v>483586</v>
      </c>
      <c r="H18" s="163">
        <f t="shared" si="0"/>
        <v>3384</v>
      </c>
      <c r="I18" s="162">
        <f t="shared" si="0"/>
        <v>10036230</v>
      </c>
      <c r="J18" s="162">
        <v>10036230</v>
      </c>
      <c r="K18" s="164"/>
      <c r="L18" s="162">
        <f>SUM(J18:K18)</f>
        <v>10036230</v>
      </c>
      <c r="M18" s="165"/>
    </row>
    <row r="19" spans="1:13" ht="48.75" customHeight="1">
      <c r="A19" s="159">
        <v>4</v>
      </c>
      <c r="B19" s="166">
        <v>80146</v>
      </c>
      <c r="C19" s="167" t="s">
        <v>141</v>
      </c>
      <c r="D19" s="201"/>
      <c r="E19" s="162">
        <v>132910</v>
      </c>
      <c r="F19" s="163"/>
      <c r="G19" s="162"/>
      <c r="H19" s="163"/>
      <c r="I19" s="162">
        <f>E19+G19</f>
        <v>132910</v>
      </c>
      <c r="J19" s="162">
        <v>132910</v>
      </c>
      <c r="K19" s="164"/>
      <c r="L19" s="162">
        <f>SUM(J19:K19)</f>
        <v>132910</v>
      </c>
      <c r="M19" s="165"/>
    </row>
    <row r="20" spans="1:13" ht="30" customHeight="1">
      <c r="A20" s="184"/>
      <c r="B20" s="170"/>
      <c r="C20" s="167" t="s">
        <v>142</v>
      </c>
      <c r="D20" s="171"/>
      <c r="E20" s="162">
        <f>SUM(E21:E23)</f>
        <v>223625</v>
      </c>
      <c r="F20" s="162"/>
      <c r="G20" s="162"/>
      <c r="H20" s="162"/>
      <c r="I20" s="162">
        <f>SUM(I21:I23)</f>
        <v>223625</v>
      </c>
      <c r="J20" s="162">
        <f>SUM(J21:J23)</f>
        <v>223625</v>
      </c>
      <c r="K20" s="162"/>
      <c r="L20" s="162">
        <f>SUM(L21:L23)</f>
        <v>223625</v>
      </c>
      <c r="M20" s="165"/>
    </row>
    <row r="21" spans="1:13" ht="27.75" customHeight="1">
      <c r="A21" s="184">
        <v>5</v>
      </c>
      <c r="B21" s="172">
        <v>80195</v>
      </c>
      <c r="C21" s="173" t="s">
        <v>143</v>
      </c>
      <c r="D21" s="171"/>
      <c r="E21" s="162">
        <v>223625</v>
      </c>
      <c r="F21" s="163"/>
      <c r="G21" s="162"/>
      <c r="H21" s="163"/>
      <c r="I21" s="162">
        <f>E21+G21</f>
        <v>223625</v>
      </c>
      <c r="J21" s="162">
        <v>223625</v>
      </c>
      <c r="K21" s="53"/>
      <c r="L21" s="162">
        <f>SUM(J21:K21)</f>
        <v>223625</v>
      </c>
      <c r="M21" s="165"/>
    </row>
    <row r="22" spans="1:13" ht="21" customHeight="1">
      <c r="A22" s="184"/>
      <c r="B22" s="172"/>
      <c r="C22" s="173" t="s">
        <v>144</v>
      </c>
      <c r="D22" s="137"/>
      <c r="E22" s="25"/>
      <c r="F22" s="24"/>
      <c r="G22" s="25"/>
      <c r="H22" s="163"/>
      <c r="I22" s="162"/>
      <c r="J22" s="25"/>
      <c r="K22" s="25"/>
      <c r="L22" s="162"/>
      <c r="M22" s="174"/>
    </row>
    <row r="23" spans="1:13" ht="21" customHeight="1" thickBot="1">
      <c r="A23" s="207"/>
      <c r="B23" s="175"/>
      <c r="C23" s="176" t="s">
        <v>145</v>
      </c>
      <c r="D23" s="137"/>
      <c r="E23" s="25"/>
      <c r="F23" s="24"/>
      <c r="G23" s="25"/>
      <c r="H23" s="163"/>
      <c r="I23" s="162"/>
      <c r="J23" s="25"/>
      <c r="K23" s="25"/>
      <c r="L23" s="162"/>
      <c r="M23" s="174"/>
    </row>
    <row r="24" spans="1:13" s="115" customFormat="1" ht="21.75" customHeight="1" thickBot="1">
      <c r="A24" s="177"/>
      <c r="B24" s="411" t="s">
        <v>146</v>
      </c>
      <c r="C24" s="411"/>
      <c r="D24" s="179">
        <f>D16+D17+D18+D19+D20</f>
        <v>9408</v>
      </c>
      <c r="E24" s="179">
        <f>E16+E17+E18+E19+E20</f>
        <v>28887487</v>
      </c>
      <c r="F24" s="179">
        <f>F16+++F17+F44+F18+F19+F20</f>
        <v>582</v>
      </c>
      <c r="G24" s="179">
        <f>SUM(G16:G23)</f>
        <v>1429120</v>
      </c>
      <c r="H24" s="179">
        <f>SUM(H16:H23)</f>
        <v>9976</v>
      </c>
      <c r="I24" s="179">
        <f>I16+I17+I18+I19+I20</f>
        <v>30316607</v>
      </c>
      <c r="J24" s="178">
        <f>J16+J17+J18+J19+J20</f>
        <v>24680128</v>
      </c>
      <c r="K24" s="178">
        <f>K16+K17+K18+K19+K20</f>
        <v>5636479</v>
      </c>
      <c r="L24" s="178">
        <f>L16+L17+L18+L19+L20</f>
        <v>30316607</v>
      </c>
      <c r="M24" s="180"/>
    </row>
    <row r="25" spans="1:13" ht="12.75">
      <c r="A25" s="15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153"/>
    </row>
    <row r="26" spans="1:13" ht="15">
      <c r="A26" s="158" t="s">
        <v>147</v>
      </c>
      <c r="B26" s="79" t="s">
        <v>148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153"/>
    </row>
    <row r="27" spans="1:13" ht="12.75">
      <c r="A27" s="15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153"/>
    </row>
    <row r="28" spans="1:13" ht="27" customHeight="1">
      <c r="A28" s="159">
        <v>1</v>
      </c>
      <c r="B28" s="114">
        <v>85401</v>
      </c>
      <c r="C28" s="84" t="s">
        <v>149</v>
      </c>
      <c r="D28" s="114"/>
      <c r="E28" s="162">
        <f>'854b'!K26</f>
        <v>1305292</v>
      </c>
      <c r="F28" s="163"/>
      <c r="G28" s="162"/>
      <c r="H28" s="163"/>
      <c r="I28" s="162">
        <f>E28+G28</f>
        <v>1305292</v>
      </c>
      <c r="J28" s="162">
        <v>1305292</v>
      </c>
      <c r="K28" s="162"/>
      <c r="L28" s="162">
        <f>SUM(J28:K28)</f>
        <v>1305292</v>
      </c>
      <c r="M28" s="165"/>
    </row>
    <row r="29" spans="1:13" ht="30" customHeight="1">
      <c r="A29" s="181">
        <v>2</v>
      </c>
      <c r="B29" s="182">
        <v>85446</v>
      </c>
      <c r="C29" s="167" t="s">
        <v>150</v>
      </c>
      <c r="D29" s="183"/>
      <c r="E29" s="162"/>
      <c r="F29" s="163"/>
      <c r="G29" s="162"/>
      <c r="H29" s="163"/>
      <c r="I29" s="162"/>
      <c r="J29" s="162"/>
      <c r="K29" s="162"/>
      <c r="L29" s="162"/>
      <c r="M29" s="165"/>
    </row>
    <row r="30" spans="1:13" ht="27" customHeight="1">
      <c r="A30" s="181"/>
      <c r="B30" s="182"/>
      <c r="C30" s="167" t="s">
        <v>142</v>
      </c>
      <c r="D30" s="171"/>
      <c r="E30" s="237"/>
      <c r="F30" s="237"/>
      <c r="G30" s="237"/>
      <c r="H30" s="237"/>
      <c r="I30" s="237"/>
      <c r="J30" s="237"/>
      <c r="K30" s="237"/>
      <c r="L30" s="162"/>
      <c r="M30" s="165"/>
    </row>
    <row r="31" spans="1:13" ht="27" customHeight="1">
      <c r="A31" s="184">
        <v>3</v>
      </c>
      <c r="B31" s="169">
        <v>85495</v>
      </c>
      <c r="C31" s="173" t="s">
        <v>143</v>
      </c>
      <c r="D31" s="137"/>
      <c r="E31" s="25"/>
      <c r="F31" s="24"/>
      <c r="G31" s="25"/>
      <c r="H31" s="24"/>
      <c r="I31" s="25"/>
      <c r="J31" s="25"/>
      <c r="K31" s="25"/>
      <c r="L31" s="162"/>
      <c r="M31" s="174"/>
    </row>
    <row r="32" spans="1:13" ht="27" customHeight="1" thickBot="1">
      <c r="A32" s="184"/>
      <c r="B32" s="169"/>
      <c r="C32" s="185" t="s">
        <v>151</v>
      </c>
      <c r="D32" s="186"/>
      <c r="E32" s="187"/>
      <c r="F32" s="140"/>
      <c r="G32" s="187"/>
      <c r="H32" s="140"/>
      <c r="I32" s="187"/>
      <c r="J32" s="187"/>
      <c r="K32" s="187"/>
      <c r="L32" s="162"/>
      <c r="M32" s="188"/>
    </row>
    <row r="33" spans="1:13" s="191" customFormat="1" ht="24" customHeight="1" thickBot="1">
      <c r="A33" s="189"/>
      <c r="B33" s="190" t="s">
        <v>152</v>
      </c>
      <c r="C33" s="190"/>
      <c r="D33" s="179"/>
      <c r="E33" s="179">
        <f aca="true" t="shared" si="1" ref="E33:L33">E28+E29+E30</f>
        <v>1305292</v>
      </c>
      <c r="F33" s="179"/>
      <c r="G33" s="179"/>
      <c r="H33" s="179"/>
      <c r="I33" s="179">
        <f t="shared" si="1"/>
        <v>1305292</v>
      </c>
      <c r="J33" s="179">
        <f t="shared" si="1"/>
        <v>1305292</v>
      </c>
      <c r="K33" s="179"/>
      <c r="L33" s="179">
        <f t="shared" si="1"/>
        <v>1305292</v>
      </c>
      <c r="M33" s="180"/>
    </row>
    <row r="34" spans="1:13" ht="30" customHeight="1" thickBot="1">
      <c r="A34" s="417" t="s">
        <v>153</v>
      </c>
      <c r="B34" s="418"/>
      <c r="C34" s="419"/>
      <c r="D34" s="218">
        <f aca="true" t="shared" si="2" ref="D34:J34">D24+D33</f>
        <v>9408</v>
      </c>
      <c r="E34" s="218">
        <f t="shared" si="2"/>
        <v>30192779</v>
      </c>
      <c r="F34" s="218">
        <f t="shared" si="2"/>
        <v>582</v>
      </c>
      <c r="G34" s="218">
        <f t="shared" si="2"/>
        <v>1429120</v>
      </c>
      <c r="H34" s="218">
        <f t="shared" si="2"/>
        <v>9976</v>
      </c>
      <c r="I34" s="218">
        <f t="shared" si="2"/>
        <v>31621899</v>
      </c>
      <c r="J34" s="218">
        <f t="shared" si="2"/>
        <v>25985420</v>
      </c>
      <c r="K34" s="218">
        <f>K24+K33</f>
        <v>5636479</v>
      </c>
      <c r="L34" s="218">
        <f>L24+L33</f>
        <v>31621899</v>
      </c>
      <c r="M34" s="192"/>
    </row>
    <row r="35" spans="1:13" ht="7.5" customHeight="1">
      <c r="A35" s="152"/>
      <c r="B35" s="76"/>
      <c r="C35" s="76"/>
      <c r="D35" s="76"/>
      <c r="E35" s="76"/>
      <c r="F35" s="76"/>
      <c r="G35" s="76"/>
      <c r="H35" s="76"/>
      <c r="I35" s="76"/>
      <c r="J35" s="41"/>
      <c r="K35" s="76"/>
      <c r="L35" s="76"/>
      <c r="M35" s="153"/>
    </row>
    <row r="36" spans="1:13" ht="12.75">
      <c r="A36" s="152"/>
      <c r="B36" s="76"/>
      <c r="C36" s="76"/>
      <c r="D36" s="76"/>
      <c r="E36" s="76"/>
      <c r="F36" s="76"/>
      <c r="G36" s="76"/>
      <c r="H36" s="76"/>
      <c r="I36" s="76"/>
      <c r="J36" s="41"/>
      <c r="K36" s="76"/>
      <c r="L36" s="76"/>
      <c r="M36" s="153"/>
    </row>
    <row r="37" spans="1:13" s="199" customFormat="1" ht="18">
      <c r="A37" s="193" t="s">
        <v>154</v>
      </c>
      <c r="B37" s="194" t="s">
        <v>248</v>
      </c>
      <c r="C37" s="195"/>
      <c r="D37" s="195"/>
      <c r="E37" s="196"/>
      <c r="F37" s="196"/>
      <c r="G37" s="196"/>
      <c r="H37" s="196"/>
      <c r="I37" s="197"/>
      <c r="J37" s="197"/>
      <c r="K37" s="197">
        <v>533149</v>
      </c>
      <c r="L37" s="196"/>
      <c r="M37" s="198"/>
    </row>
    <row r="38" spans="1:14" ht="12.75">
      <c r="A38" s="15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</row>
    <row r="39" spans="1:14" ht="20.25">
      <c r="A39" s="155" t="s">
        <v>155</v>
      </c>
      <c r="B39" s="155" t="s">
        <v>156</v>
      </c>
      <c r="C39" s="155"/>
      <c r="D39" s="155"/>
      <c r="E39" s="155"/>
      <c r="F39" s="155"/>
      <c r="G39" s="155"/>
      <c r="H39" s="155"/>
      <c r="I39" s="155"/>
      <c r="J39" s="157">
        <v>27074300</v>
      </c>
      <c r="K39" s="76"/>
      <c r="L39" s="76"/>
      <c r="M39" s="76"/>
      <c r="N39" s="76"/>
    </row>
    <row r="40" spans="1:14" ht="12.7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</row>
    <row r="41" spans="1:14" ht="15">
      <c r="A41" s="280" t="s">
        <v>136</v>
      </c>
      <c r="B41" s="79" t="s">
        <v>137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</row>
    <row r="42" spans="1:14" ht="13.5" thickBot="1">
      <c r="A42" s="144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</row>
    <row r="43" spans="1:13" ht="27" customHeight="1">
      <c r="A43" s="279">
        <v>1</v>
      </c>
      <c r="B43" s="271">
        <v>80102</v>
      </c>
      <c r="C43" s="272" t="s">
        <v>157</v>
      </c>
      <c r="D43" s="273">
        <v>57</v>
      </c>
      <c r="E43" s="274">
        <f>'801b'!K45</f>
        <v>541930</v>
      </c>
      <c r="F43" s="275"/>
      <c r="G43" s="274"/>
      <c r="H43" s="275">
        <f aca="true" t="shared" si="3" ref="H43:H49">D43+F43</f>
        <v>57</v>
      </c>
      <c r="I43" s="274">
        <f>E43+G43</f>
        <v>541930</v>
      </c>
      <c r="J43" s="274">
        <v>541930</v>
      </c>
      <c r="K43" s="274"/>
      <c r="L43" s="274">
        <f>SUM(J43:K43)</f>
        <v>541930</v>
      </c>
      <c r="M43" s="276"/>
    </row>
    <row r="44" spans="1:13" ht="30" customHeight="1">
      <c r="A44" s="159">
        <v>2</v>
      </c>
      <c r="B44" s="160">
        <v>80105</v>
      </c>
      <c r="C44" s="161" t="s">
        <v>168</v>
      </c>
      <c r="D44" s="228"/>
      <c r="E44" s="162"/>
      <c r="F44" s="163">
        <v>14</v>
      </c>
      <c r="G44" s="162">
        <f>PPb!K46</f>
        <v>137862</v>
      </c>
      <c r="H44" s="163">
        <f>D44+F44</f>
        <v>14</v>
      </c>
      <c r="I44" s="162">
        <f aca="true" t="shared" si="4" ref="I44:I51">E44+G44</f>
        <v>137862</v>
      </c>
      <c r="J44" s="162">
        <v>137862</v>
      </c>
      <c r="K44" s="164"/>
      <c r="L44" s="162">
        <f aca="true" t="shared" si="5" ref="L44:L53">SUM(J44:K44)</f>
        <v>137862</v>
      </c>
      <c r="M44" s="165"/>
    </row>
    <row r="45" spans="1:13" ht="27" customHeight="1">
      <c r="A45" s="159">
        <v>3</v>
      </c>
      <c r="B45" s="114">
        <v>80111</v>
      </c>
      <c r="C45" s="161" t="s">
        <v>158</v>
      </c>
      <c r="D45" s="200">
        <v>46</v>
      </c>
      <c r="E45" s="162">
        <f>'801b'!N75</f>
        <v>494910</v>
      </c>
      <c r="F45" s="163"/>
      <c r="G45" s="162"/>
      <c r="H45" s="163">
        <f t="shared" si="3"/>
        <v>46</v>
      </c>
      <c r="I45" s="162">
        <f t="shared" si="4"/>
        <v>494910</v>
      </c>
      <c r="J45" s="162">
        <v>494910</v>
      </c>
      <c r="K45" s="162"/>
      <c r="L45" s="162">
        <f t="shared" si="5"/>
        <v>494910</v>
      </c>
      <c r="M45" s="165"/>
    </row>
    <row r="46" spans="1:13" ht="27" customHeight="1">
      <c r="A46" s="159">
        <v>4</v>
      </c>
      <c r="B46" s="114">
        <v>80120</v>
      </c>
      <c r="C46" s="161" t="s">
        <v>159</v>
      </c>
      <c r="D46" s="200">
        <v>2794</v>
      </c>
      <c r="E46" s="162">
        <f>'801b'!K118</f>
        <v>7873895</v>
      </c>
      <c r="F46" s="163">
        <v>394</v>
      </c>
      <c r="G46" s="162">
        <f>'801b'!K120</f>
        <v>659840</v>
      </c>
      <c r="H46" s="163">
        <f t="shared" si="3"/>
        <v>3188</v>
      </c>
      <c r="I46" s="162">
        <f t="shared" si="4"/>
        <v>8533735</v>
      </c>
      <c r="J46" s="162">
        <v>8533735</v>
      </c>
      <c r="K46" s="162"/>
      <c r="L46" s="162">
        <f t="shared" si="5"/>
        <v>8533735</v>
      </c>
      <c r="M46" s="165"/>
    </row>
    <row r="47" spans="1:13" ht="27" customHeight="1">
      <c r="A47" s="159">
        <v>5</v>
      </c>
      <c r="B47" s="114">
        <v>80123</v>
      </c>
      <c r="C47" s="161" t="s">
        <v>160</v>
      </c>
      <c r="D47" s="200">
        <v>495</v>
      </c>
      <c r="E47" s="162">
        <f>'801b'!K131</f>
        <v>883400</v>
      </c>
      <c r="F47" s="163">
        <v>52</v>
      </c>
      <c r="G47" s="162">
        <f>'801b'!K133</f>
        <v>121375</v>
      </c>
      <c r="H47" s="163">
        <f t="shared" si="3"/>
        <v>547</v>
      </c>
      <c r="I47" s="162">
        <f t="shared" si="4"/>
        <v>1004775</v>
      </c>
      <c r="J47" s="162">
        <v>1004775</v>
      </c>
      <c r="K47" s="162"/>
      <c r="L47" s="162">
        <f t="shared" si="5"/>
        <v>1004775</v>
      </c>
      <c r="M47" s="165"/>
    </row>
    <row r="48" spans="1:13" ht="27" customHeight="1">
      <c r="A48" s="159">
        <v>6</v>
      </c>
      <c r="B48" s="114">
        <v>80130</v>
      </c>
      <c r="C48" s="161" t="s">
        <v>161</v>
      </c>
      <c r="D48" s="200">
        <v>2635</v>
      </c>
      <c r="E48" s="162">
        <f>'801b'!K165</f>
        <v>8906463</v>
      </c>
      <c r="F48" s="163">
        <v>1359</v>
      </c>
      <c r="G48" s="162">
        <f>'801b'!K167</f>
        <v>2864316</v>
      </c>
      <c r="H48" s="163">
        <f t="shared" si="3"/>
        <v>3994</v>
      </c>
      <c r="I48" s="162">
        <f t="shared" si="4"/>
        <v>11770779</v>
      </c>
      <c r="J48" s="162">
        <v>11770779</v>
      </c>
      <c r="K48" s="162"/>
      <c r="L48" s="162">
        <f t="shared" si="5"/>
        <v>11770779</v>
      </c>
      <c r="M48" s="165"/>
    </row>
    <row r="49" spans="1:13" ht="27" customHeight="1">
      <c r="A49" s="159">
        <v>7</v>
      </c>
      <c r="B49" s="114">
        <v>80134</v>
      </c>
      <c r="C49" s="161" t="s">
        <v>162</v>
      </c>
      <c r="D49" s="200">
        <v>48</v>
      </c>
      <c r="E49" s="162">
        <f>'801b'!K176</f>
        <v>215250</v>
      </c>
      <c r="F49" s="163"/>
      <c r="G49" s="162"/>
      <c r="H49" s="163">
        <f t="shared" si="3"/>
        <v>48</v>
      </c>
      <c r="I49" s="162">
        <f t="shared" si="4"/>
        <v>215250</v>
      </c>
      <c r="J49" s="162">
        <v>215250</v>
      </c>
      <c r="K49" s="162"/>
      <c r="L49" s="162">
        <f t="shared" si="5"/>
        <v>215250</v>
      </c>
      <c r="M49" s="165"/>
    </row>
    <row r="50" spans="1:13" ht="27" customHeight="1">
      <c r="A50" s="159">
        <v>8</v>
      </c>
      <c r="B50" s="166">
        <v>80140</v>
      </c>
      <c r="C50" s="202" t="s">
        <v>163</v>
      </c>
      <c r="D50" s="203"/>
      <c r="E50" s="162">
        <f>'801b'!K181</f>
        <v>1374700</v>
      </c>
      <c r="F50" s="163"/>
      <c r="G50" s="162"/>
      <c r="H50" s="163"/>
      <c r="I50" s="162">
        <f t="shared" si="4"/>
        <v>1374700</v>
      </c>
      <c r="J50" s="162">
        <v>1374700</v>
      </c>
      <c r="K50" s="162"/>
      <c r="L50" s="162">
        <f t="shared" si="5"/>
        <v>1374700</v>
      </c>
      <c r="M50" s="165"/>
    </row>
    <row r="51" spans="1:13" ht="27" customHeight="1">
      <c r="A51" s="277">
        <v>9</v>
      </c>
      <c r="B51" s="166">
        <v>80146</v>
      </c>
      <c r="C51" s="167" t="s">
        <v>150</v>
      </c>
      <c r="D51" s="204"/>
      <c r="E51" s="162">
        <v>92375</v>
      </c>
      <c r="F51" s="163"/>
      <c r="G51" s="162"/>
      <c r="H51" s="163"/>
      <c r="I51" s="162">
        <f t="shared" si="4"/>
        <v>92375</v>
      </c>
      <c r="J51" s="162">
        <v>92375</v>
      </c>
      <c r="K51" s="162"/>
      <c r="L51" s="162">
        <f t="shared" si="5"/>
        <v>92375</v>
      </c>
      <c r="M51" s="165"/>
    </row>
    <row r="52" spans="1:13" ht="27" customHeight="1">
      <c r="A52" s="181"/>
      <c r="B52" s="166"/>
      <c r="C52" s="167" t="s">
        <v>142</v>
      </c>
      <c r="D52" s="238"/>
      <c r="E52" s="239">
        <f>SUM(E53:E54)</f>
        <v>154012</v>
      </c>
      <c r="F52" s="239"/>
      <c r="G52" s="239"/>
      <c r="H52" s="239"/>
      <c r="I52" s="239">
        <f>E52+G52</f>
        <v>154012</v>
      </c>
      <c r="J52" s="238">
        <f>SUM(J53:J54)</f>
        <v>154012</v>
      </c>
      <c r="K52" s="238"/>
      <c r="L52" s="162">
        <f t="shared" si="5"/>
        <v>154012</v>
      </c>
      <c r="M52" s="165"/>
    </row>
    <row r="53" spans="1:13" ht="27" customHeight="1">
      <c r="A53" s="184">
        <v>10</v>
      </c>
      <c r="B53" s="205">
        <v>80195</v>
      </c>
      <c r="C53" s="173" t="s">
        <v>143</v>
      </c>
      <c r="D53" s="206"/>
      <c r="E53" s="240">
        <v>154012</v>
      </c>
      <c r="F53" s="241"/>
      <c r="G53" s="239"/>
      <c r="H53" s="163"/>
      <c r="I53" s="239">
        <f>E53+G53</f>
        <v>154012</v>
      </c>
      <c r="J53" s="162">
        <v>154012</v>
      </c>
      <c r="K53" s="25"/>
      <c r="L53" s="162">
        <f t="shared" si="5"/>
        <v>154012</v>
      </c>
      <c r="M53" s="174"/>
    </row>
    <row r="54" spans="1:13" ht="27" customHeight="1" thickBot="1">
      <c r="A54" s="207"/>
      <c r="B54" s="208"/>
      <c r="C54" s="185" t="s">
        <v>151</v>
      </c>
      <c r="D54" s="209"/>
      <c r="E54" s="187"/>
      <c r="F54" s="187"/>
      <c r="G54" s="187"/>
      <c r="H54" s="187"/>
      <c r="I54" s="187"/>
      <c r="J54" s="187"/>
      <c r="K54" s="187"/>
      <c r="L54" s="187"/>
      <c r="M54" s="188"/>
    </row>
    <row r="55" spans="1:13" s="191" customFormat="1" ht="23.25" customHeight="1" thickBot="1">
      <c r="A55" s="210"/>
      <c r="B55" s="211" t="s">
        <v>146</v>
      </c>
      <c r="C55" s="190"/>
      <c r="D55" s="179">
        <f>D43+D44+D45+D46+D47+D48+D49+D50+D51+D52</f>
        <v>6075</v>
      </c>
      <c r="E55" s="179">
        <f aca="true" t="shared" si="6" ref="E55:L55">E43+E44+E45+E46+E47+E48+E49+E50+E51+E52</f>
        <v>20536935</v>
      </c>
      <c r="F55" s="179">
        <f t="shared" si="6"/>
        <v>1819</v>
      </c>
      <c r="G55" s="179">
        <f t="shared" si="6"/>
        <v>3783393</v>
      </c>
      <c r="H55" s="179">
        <f t="shared" si="6"/>
        <v>7894</v>
      </c>
      <c r="I55" s="179">
        <f t="shared" si="6"/>
        <v>24320328</v>
      </c>
      <c r="J55" s="179">
        <f t="shared" si="6"/>
        <v>24320328</v>
      </c>
      <c r="K55" s="179"/>
      <c r="L55" s="179">
        <f t="shared" si="6"/>
        <v>24320328</v>
      </c>
      <c r="M55" s="278"/>
    </row>
    <row r="56" spans="1:13" ht="6.75" customHeight="1">
      <c r="A56" s="15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153"/>
    </row>
    <row r="57" spans="1:13" ht="15">
      <c r="A57" s="158" t="s">
        <v>147</v>
      </c>
      <c r="B57" s="79" t="s">
        <v>148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153"/>
    </row>
    <row r="58" spans="1:13" ht="5.25" customHeight="1">
      <c r="A58" s="15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153"/>
    </row>
    <row r="59" spans="1:13" ht="27" customHeight="1">
      <c r="A59" s="159">
        <v>1</v>
      </c>
      <c r="B59" s="114">
        <v>85406</v>
      </c>
      <c r="C59" s="161" t="s">
        <v>164</v>
      </c>
      <c r="D59" s="168"/>
      <c r="E59" s="162">
        <v>610670</v>
      </c>
      <c r="F59" s="163"/>
      <c r="G59" s="162"/>
      <c r="H59" s="163"/>
      <c r="I59" s="162">
        <f>E59+G59</f>
        <v>610670</v>
      </c>
      <c r="J59" s="162">
        <v>610670</v>
      </c>
      <c r="K59" s="162"/>
      <c r="L59" s="243">
        <f>SUM(J59:K59)</f>
        <v>610670</v>
      </c>
      <c r="M59" s="165"/>
    </row>
    <row r="60" spans="1:13" ht="27" customHeight="1">
      <c r="A60" s="159">
        <v>2</v>
      </c>
      <c r="B60" s="114">
        <v>85410</v>
      </c>
      <c r="C60" s="212" t="s">
        <v>165</v>
      </c>
      <c r="D60" s="229">
        <v>555</v>
      </c>
      <c r="E60" s="162">
        <f>'854b'!L72</f>
        <v>2006880</v>
      </c>
      <c r="F60" s="163">
        <v>66</v>
      </c>
      <c r="G60" s="162">
        <f>'854b'!M75</f>
        <v>100794</v>
      </c>
      <c r="H60" s="163">
        <f>D60+F60</f>
        <v>621</v>
      </c>
      <c r="I60" s="162">
        <f>E60+G60</f>
        <v>2107674</v>
      </c>
      <c r="J60" s="162">
        <v>2107674</v>
      </c>
      <c r="K60" s="162"/>
      <c r="L60" s="243">
        <f>SUM(J60:K60)</f>
        <v>2107674</v>
      </c>
      <c r="M60" s="165"/>
    </row>
    <row r="61" spans="1:13" ht="30" customHeight="1">
      <c r="A61" s="159">
        <v>3</v>
      </c>
      <c r="B61" s="114">
        <v>85446</v>
      </c>
      <c r="C61" s="161" t="s">
        <v>150</v>
      </c>
      <c r="D61" s="171"/>
      <c r="E61" s="162">
        <v>11335</v>
      </c>
      <c r="F61" s="163"/>
      <c r="G61" s="162"/>
      <c r="H61" s="163"/>
      <c r="I61" s="162">
        <f>E61+G61</f>
        <v>11335</v>
      </c>
      <c r="J61" s="162">
        <v>11335</v>
      </c>
      <c r="K61" s="162"/>
      <c r="L61" s="243">
        <f>SUM(J61:K61)</f>
        <v>11335</v>
      </c>
      <c r="M61" s="165"/>
    </row>
    <row r="62" spans="1:13" ht="27" customHeight="1">
      <c r="A62" s="184"/>
      <c r="B62" s="169"/>
      <c r="C62" s="176" t="s">
        <v>142</v>
      </c>
      <c r="D62" s="171"/>
      <c r="E62" s="162">
        <f>E63+E64+E65</f>
        <v>24293</v>
      </c>
      <c r="F62" s="162"/>
      <c r="G62" s="162"/>
      <c r="H62" s="162"/>
      <c r="I62" s="162">
        <f>I63+I64+I65</f>
        <v>24293</v>
      </c>
      <c r="J62" s="162">
        <f>J63+J64+J65</f>
        <v>24293</v>
      </c>
      <c r="K62" s="162"/>
      <c r="L62" s="243">
        <f>SUM(J62:K62)</f>
        <v>24293</v>
      </c>
      <c r="M62" s="165"/>
    </row>
    <row r="63" spans="1:13" ht="27" customHeight="1">
      <c r="A63" s="184">
        <v>4</v>
      </c>
      <c r="B63" s="169">
        <v>85495</v>
      </c>
      <c r="C63" s="173" t="s">
        <v>143</v>
      </c>
      <c r="D63" s="137"/>
      <c r="E63" s="162">
        <v>24293</v>
      </c>
      <c r="F63" s="24"/>
      <c r="G63" s="25"/>
      <c r="H63" s="163"/>
      <c r="I63" s="162">
        <f>E63+G63</f>
        <v>24293</v>
      </c>
      <c r="J63" s="162">
        <v>24293</v>
      </c>
      <c r="K63" s="25"/>
      <c r="L63" s="243">
        <f>SUM(J63:K63)</f>
        <v>24293</v>
      </c>
      <c r="M63" s="174"/>
    </row>
    <row r="64" spans="1:13" ht="27" customHeight="1">
      <c r="A64" s="184"/>
      <c r="B64" s="169"/>
      <c r="C64" s="173" t="s">
        <v>144</v>
      </c>
      <c r="D64" s="137"/>
      <c r="E64" s="25"/>
      <c r="F64" s="24"/>
      <c r="G64" s="25"/>
      <c r="H64" s="163"/>
      <c r="I64" s="162"/>
      <c r="J64" s="25"/>
      <c r="K64" s="25"/>
      <c r="L64" s="25"/>
      <c r="M64" s="174"/>
    </row>
    <row r="65" spans="1:13" ht="27" customHeight="1" thickBot="1">
      <c r="A65" s="184"/>
      <c r="B65" s="169"/>
      <c r="C65" s="213" t="s">
        <v>145</v>
      </c>
      <c r="D65" s="214"/>
      <c r="E65" s="215"/>
      <c r="F65" s="216"/>
      <c r="G65" s="215"/>
      <c r="H65" s="216"/>
      <c r="I65" s="162"/>
      <c r="J65" s="215"/>
      <c r="K65" s="215"/>
      <c r="L65" s="215"/>
      <c r="M65" s="217"/>
    </row>
    <row r="66" spans="1:13" s="191" customFormat="1" ht="24" customHeight="1" thickBot="1">
      <c r="A66" s="189"/>
      <c r="B66" s="190" t="s">
        <v>152</v>
      </c>
      <c r="C66" s="190"/>
      <c r="D66" s="179">
        <f>D59+D60+D61+D62</f>
        <v>555</v>
      </c>
      <c r="E66" s="179">
        <f aca="true" t="shared" si="7" ref="E66:L66">E59+E60+E61+E62</f>
        <v>2653178</v>
      </c>
      <c r="F66" s="179">
        <f t="shared" si="7"/>
        <v>66</v>
      </c>
      <c r="G66" s="179">
        <f t="shared" si="7"/>
        <v>100794</v>
      </c>
      <c r="H66" s="179">
        <f t="shared" si="7"/>
        <v>621</v>
      </c>
      <c r="I66" s="179">
        <f t="shared" si="7"/>
        <v>2753972</v>
      </c>
      <c r="J66" s="179">
        <f t="shared" si="7"/>
        <v>2753972</v>
      </c>
      <c r="K66" s="179"/>
      <c r="L66" s="179">
        <f t="shared" si="7"/>
        <v>2753972</v>
      </c>
      <c r="M66" s="180"/>
    </row>
    <row r="67" spans="1:13" s="219" customFormat="1" ht="30" customHeight="1" thickBot="1">
      <c r="A67" s="417" t="s">
        <v>166</v>
      </c>
      <c r="B67" s="418"/>
      <c r="C67" s="419"/>
      <c r="D67" s="218">
        <f aca="true" t="shared" si="8" ref="D67:L67">D55+D66</f>
        <v>6630</v>
      </c>
      <c r="E67" s="218">
        <f t="shared" si="8"/>
        <v>23190113</v>
      </c>
      <c r="F67" s="218">
        <f t="shared" si="8"/>
        <v>1885</v>
      </c>
      <c r="G67" s="218">
        <f t="shared" si="8"/>
        <v>3884187</v>
      </c>
      <c r="H67" s="218">
        <f t="shared" si="8"/>
        <v>8515</v>
      </c>
      <c r="I67" s="218">
        <f t="shared" si="8"/>
        <v>27074300</v>
      </c>
      <c r="J67" s="218">
        <f t="shared" si="8"/>
        <v>27074300</v>
      </c>
      <c r="K67" s="218"/>
      <c r="L67" s="218">
        <f t="shared" si="8"/>
        <v>27074300</v>
      </c>
      <c r="M67" s="192"/>
    </row>
    <row r="68" spans="1:13" s="298" customFormat="1" ht="15.75" customHeight="1">
      <c r="A68" s="294"/>
      <c r="B68" s="295"/>
      <c r="C68" s="295"/>
      <c r="D68" s="296"/>
      <c r="E68" s="296"/>
      <c r="F68" s="296"/>
      <c r="G68" s="296"/>
      <c r="H68" s="296"/>
      <c r="I68" s="296"/>
      <c r="J68" s="296"/>
      <c r="K68" s="296"/>
      <c r="L68" s="296"/>
      <c r="M68" s="297"/>
    </row>
    <row r="69" spans="1:13" s="199" customFormat="1" ht="18">
      <c r="A69" s="193" t="s">
        <v>154</v>
      </c>
      <c r="B69" s="194" t="s">
        <v>249</v>
      </c>
      <c r="C69" s="195"/>
      <c r="D69" s="195"/>
      <c r="E69" s="196"/>
      <c r="F69" s="196"/>
      <c r="G69" s="196"/>
      <c r="H69" s="196"/>
      <c r="I69" s="197"/>
      <c r="J69" s="197"/>
      <c r="K69" s="197">
        <v>494723</v>
      </c>
      <c r="L69" s="196"/>
      <c r="M69" s="198"/>
    </row>
    <row r="70" spans="1:13" ht="15" customHeight="1" thickBot="1">
      <c r="A70" s="220"/>
      <c r="B70" s="221"/>
      <c r="C70" s="221"/>
      <c r="D70" s="221"/>
      <c r="E70" s="222"/>
      <c r="F70" s="222"/>
      <c r="G70" s="222"/>
      <c r="H70" s="222"/>
      <c r="I70" s="222"/>
      <c r="J70" s="222"/>
      <c r="K70" s="222"/>
      <c r="L70" s="223"/>
      <c r="M70" s="224"/>
    </row>
    <row r="71" spans="1:13" s="117" customFormat="1" ht="27" customHeight="1" thickBot="1" thickTop="1">
      <c r="A71" s="403" t="s">
        <v>167</v>
      </c>
      <c r="B71" s="404"/>
      <c r="C71" s="405"/>
      <c r="D71" s="225">
        <f>D34+D67</f>
        <v>16038</v>
      </c>
      <c r="E71" s="225">
        <f aca="true" t="shared" si="9" ref="E71:L71">E34+E67</f>
        <v>53382892</v>
      </c>
      <c r="F71" s="225">
        <f t="shared" si="9"/>
        <v>2467</v>
      </c>
      <c r="G71" s="225">
        <f t="shared" si="9"/>
        <v>5313307</v>
      </c>
      <c r="H71" s="225">
        <f t="shared" si="9"/>
        <v>18491</v>
      </c>
      <c r="I71" s="225">
        <f t="shared" si="9"/>
        <v>58696199</v>
      </c>
      <c r="J71" s="225">
        <f t="shared" si="9"/>
        <v>53059720</v>
      </c>
      <c r="K71" s="225">
        <f t="shared" si="9"/>
        <v>5636479</v>
      </c>
      <c r="L71" s="225">
        <f t="shared" si="9"/>
        <v>58696199</v>
      </c>
      <c r="M71" s="226"/>
    </row>
    <row r="73" spans="1:12" ht="23.25">
      <c r="A73" s="227"/>
      <c r="B73" s="199"/>
      <c r="C73" s="199"/>
      <c r="D73" s="199"/>
      <c r="E73" s="199"/>
      <c r="I73" s="26"/>
      <c r="J73" s="26"/>
      <c r="L73" s="26"/>
    </row>
    <row r="102" ht="12.75">
      <c r="M102" s="26"/>
    </row>
  </sheetData>
  <mergeCells count="17">
    <mergeCell ref="A71:C71"/>
    <mergeCell ref="J8:J9"/>
    <mergeCell ref="H7:I8"/>
    <mergeCell ref="J7:L7"/>
    <mergeCell ref="B24:C24"/>
    <mergeCell ref="A7:A9"/>
    <mergeCell ref="B7:B9"/>
    <mergeCell ref="F7:G8"/>
    <mergeCell ref="A34:C34"/>
    <mergeCell ref="A67:C67"/>
    <mergeCell ref="A4:K4"/>
    <mergeCell ref="A5:K5"/>
    <mergeCell ref="M7:M9"/>
    <mergeCell ref="K8:K9"/>
    <mergeCell ref="L8:L9"/>
    <mergeCell ref="C7:C9"/>
    <mergeCell ref="D7:E8"/>
  </mergeCells>
  <printOptions horizontalCentered="1"/>
  <pageMargins left="0.1968503937007874" right="0" top="0.7874015748031497" bottom="0.5905511811023623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19"/>
  <sheetViews>
    <sheetView tabSelected="1" view="pageBreakPreview" zoomScale="75" zoomScaleNormal="75" zoomScaleSheetLayoutView="75" workbookViewId="0" topLeftCell="D40">
      <selection activeCell="F5" sqref="F5"/>
    </sheetView>
  </sheetViews>
  <sheetFormatPr defaultColWidth="9.00390625" defaultRowHeight="12.75"/>
  <cols>
    <col min="1" max="1" width="5.375" style="0" customWidth="1"/>
    <col min="2" max="2" width="8.75390625" style="0" customWidth="1"/>
    <col min="3" max="3" width="8.75390625" style="0" hidden="1" customWidth="1"/>
    <col min="4" max="4" width="10.375" style="0" customWidth="1"/>
    <col min="5" max="5" width="34.375" style="0" customWidth="1"/>
    <col min="6" max="6" width="41.75390625" style="0" customWidth="1"/>
    <col min="7" max="7" width="7.25390625" style="0" customWidth="1"/>
    <col min="8" max="8" width="13.625" style="0" customWidth="1"/>
    <col min="9" max="9" width="12.25390625" style="0" customWidth="1"/>
    <col min="10" max="10" width="11.875" style="0" customWidth="1"/>
    <col min="11" max="11" width="11.75390625" style="0" customWidth="1"/>
  </cols>
  <sheetData>
    <row r="2" spans="9:11" ht="12.75">
      <c r="I2" s="456" t="s">
        <v>354</v>
      </c>
      <c r="J2" s="456"/>
      <c r="K2" s="456"/>
    </row>
    <row r="3" spans="9:11" ht="12.75">
      <c r="I3" s="456" t="s">
        <v>365</v>
      </c>
      <c r="J3" s="456"/>
      <c r="K3" s="456"/>
    </row>
    <row r="4" spans="9:11" ht="12.75">
      <c r="I4" s="456" t="s">
        <v>363</v>
      </c>
      <c r="J4" s="456"/>
      <c r="K4" s="456"/>
    </row>
    <row r="5" spans="9:11" ht="15">
      <c r="I5" s="456" t="s">
        <v>366</v>
      </c>
      <c r="J5" s="457"/>
      <c r="K5" s="456"/>
    </row>
    <row r="6" ht="13.5" customHeight="1"/>
    <row r="7" spans="1:11" ht="18">
      <c r="A7" s="385" t="s">
        <v>364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</row>
    <row r="9" spans="1:8" ht="15.75">
      <c r="A9" s="301"/>
      <c r="B9" s="301"/>
      <c r="C9" s="301"/>
      <c r="D9" s="301"/>
      <c r="E9" s="301"/>
      <c r="F9" s="302"/>
      <c r="G9" s="302"/>
      <c r="H9" s="303"/>
    </row>
    <row r="10" spans="1:11" ht="44.25" customHeight="1">
      <c r="A10" s="420" t="s">
        <v>272</v>
      </c>
      <c r="B10" s="420" t="s">
        <v>273</v>
      </c>
      <c r="C10" s="420" t="s">
        <v>358</v>
      </c>
      <c r="D10" s="420" t="s">
        <v>274</v>
      </c>
      <c r="E10" s="422" t="s">
        <v>275</v>
      </c>
      <c r="F10" s="420" t="s">
        <v>276</v>
      </c>
      <c r="G10" s="424" t="s">
        <v>277</v>
      </c>
      <c r="H10" s="424" t="s">
        <v>278</v>
      </c>
      <c r="I10" s="424" t="s">
        <v>279</v>
      </c>
      <c r="J10" s="424" t="s">
        <v>280</v>
      </c>
      <c r="K10" s="429" t="s">
        <v>281</v>
      </c>
    </row>
    <row r="11" spans="1:11" ht="22.5" customHeight="1">
      <c r="A11" s="421"/>
      <c r="B11" s="421"/>
      <c r="C11" s="421"/>
      <c r="D11" s="421"/>
      <c r="E11" s="423"/>
      <c r="F11" s="421"/>
      <c r="G11" s="425"/>
      <c r="H11" s="425"/>
      <c r="I11" s="425"/>
      <c r="J11" s="425"/>
      <c r="K11" s="430"/>
    </row>
    <row r="12" spans="1:11" ht="12.75">
      <c r="A12" s="306">
        <v>1</v>
      </c>
      <c r="B12" s="306">
        <v>2</v>
      </c>
      <c r="C12" s="306"/>
      <c r="D12" s="306">
        <v>3</v>
      </c>
      <c r="E12" s="307">
        <v>4</v>
      </c>
      <c r="F12" s="307">
        <v>4</v>
      </c>
      <c r="G12" s="306">
        <v>5</v>
      </c>
      <c r="H12" s="307">
        <v>6</v>
      </c>
      <c r="I12" s="306">
        <v>7</v>
      </c>
      <c r="J12" s="308">
        <v>8</v>
      </c>
      <c r="K12" s="306">
        <v>9</v>
      </c>
    </row>
    <row r="13" spans="1:11" ht="15.75">
      <c r="A13" s="309"/>
      <c r="B13" s="431" t="s">
        <v>105</v>
      </c>
      <c r="C13" s="432"/>
      <c r="D13" s="432"/>
      <c r="E13" s="432"/>
      <c r="F13" s="433"/>
      <c r="G13" s="48"/>
      <c r="H13" s="48"/>
      <c r="I13" s="48"/>
      <c r="J13" s="48"/>
      <c r="K13" s="48"/>
    </row>
    <row r="14" spans="1:11" s="318" customFormat="1" ht="36" customHeight="1">
      <c r="A14" s="310" t="s">
        <v>282</v>
      </c>
      <c r="B14" s="310">
        <v>80101</v>
      </c>
      <c r="C14" s="310">
        <v>2540</v>
      </c>
      <c r="D14" s="311" t="s">
        <v>283</v>
      </c>
      <c r="E14" s="312" t="s">
        <v>284</v>
      </c>
      <c r="F14" s="311" t="s">
        <v>285</v>
      </c>
      <c r="G14" s="313">
        <v>1</v>
      </c>
      <c r="H14" s="314">
        <v>49254</v>
      </c>
      <c r="I14" s="315">
        <v>22</v>
      </c>
      <c r="J14" s="316">
        <f>H14/I14</f>
        <v>2238.818181818182</v>
      </c>
      <c r="K14" s="317"/>
    </row>
    <row r="15" spans="1:11" ht="36" customHeight="1">
      <c r="A15" s="319">
        <v>2</v>
      </c>
      <c r="B15" s="319">
        <v>80104</v>
      </c>
      <c r="C15" s="319">
        <v>2540</v>
      </c>
      <c r="D15" s="320"/>
      <c r="E15" s="113" t="s">
        <v>284</v>
      </c>
      <c r="F15" s="321" t="s">
        <v>285</v>
      </c>
      <c r="G15" s="322">
        <v>0.75</v>
      </c>
      <c r="H15" s="107">
        <v>10864</v>
      </c>
      <c r="I15" s="114">
        <v>4</v>
      </c>
      <c r="J15" s="323">
        <f aca="true" t="shared" si="0" ref="J15:J53">H15/I15</f>
        <v>2716</v>
      </c>
      <c r="K15" s="48"/>
    </row>
    <row r="16" spans="1:12" ht="48">
      <c r="A16" s="306">
        <v>3</v>
      </c>
      <c r="B16" s="306">
        <v>80104</v>
      </c>
      <c r="C16" s="306">
        <v>2540</v>
      </c>
      <c r="D16" s="321" t="s">
        <v>286</v>
      </c>
      <c r="E16" s="113" t="s">
        <v>287</v>
      </c>
      <c r="F16" s="321" t="s">
        <v>288</v>
      </c>
      <c r="G16" s="322">
        <v>0.75</v>
      </c>
      <c r="H16" s="107">
        <v>304192</v>
      </c>
      <c r="I16" s="324">
        <v>112</v>
      </c>
      <c r="J16" s="323">
        <f t="shared" si="0"/>
        <v>2716</v>
      </c>
      <c r="K16" s="48"/>
      <c r="L16" s="76"/>
    </row>
    <row r="17" spans="1:12" ht="48">
      <c r="A17" s="306">
        <v>4</v>
      </c>
      <c r="B17" s="306">
        <v>80104</v>
      </c>
      <c r="C17" s="306">
        <v>2540</v>
      </c>
      <c r="D17" s="321" t="s">
        <v>286</v>
      </c>
      <c r="E17" s="113" t="s">
        <v>106</v>
      </c>
      <c r="F17" s="321" t="s">
        <v>289</v>
      </c>
      <c r="G17" s="322">
        <v>0.75</v>
      </c>
      <c r="H17" s="107">
        <v>323204</v>
      </c>
      <c r="I17" s="324">
        <v>119</v>
      </c>
      <c r="J17" s="323">
        <f t="shared" si="0"/>
        <v>2716</v>
      </c>
      <c r="K17" s="48"/>
      <c r="L17" s="76"/>
    </row>
    <row r="18" spans="1:12" ht="48">
      <c r="A18" s="306">
        <v>5</v>
      </c>
      <c r="B18" s="306">
        <v>80104</v>
      </c>
      <c r="C18" s="306">
        <v>2540</v>
      </c>
      <c r="D18" s="321" t="s">
        <v>286</v>
      </c>
      <c r="E18" s="113" t="s">
        <v>290</v>
      </c>
      <c r="F18" s="321" t="s">
        <v>289</v>
      </c>
      <c r="G18" s="322">
        <v>0.75</v>
      </c>
      <c r="H18" s="107">
        <v>258020</v>
      </c>
      <c r="I18" s="324">
        <v>95</v>
      </c>
      <c r="J18" s="323">
        <f t="shared" si="0"/>
        <v>2716</v>
      </c>
      <c r="K18" s="48"/>
      <c r="L18" s="76"/>
    </row>
    <row r="19" spans="1:12" ht="24.75" customHeight="1">
      <c r="A19" s="325"/>
      <c r="B19" s="325"/>
      <c r="C19" s="325"/>
      <c r="D19" s="326"/>
      <c r="E19" s="327"/>
      <c r="F19" s="325" t="s">
        <v>291</v>
      </c>
      <c r="G19" s="328"/>
      <c r="H19" s="329">
        <f>SUM(H15:H18)</f>
        <v>896280</v>
      </c>
      <c r="I19" s="330">
        <f>SUM(I15:I18)</f>
        <v>330</v>
      </c>
      <c r="J19" s="316">
        <f t="shared" si="0"/>
        <v>2716</v>
      </c>
      <c r="K19" s="317"/>
      <c r="L19" s="76"/>
    </row>
    <row r="20" spans="1:12" ht="37.5" customHeight="1">
      <c r="A20" s="331">
        <v>6</v>
      </c>
      <c r="B20" s="332">
        <v>80105</v>
      </c>
      <c r="C20" s="332">
        <v>2590</v>
      </c>
      <c r="D20" s="333" t="s">
        <v>292</v>
      </c>
      <c r="E20" s="334" t="s">
        <v>293</v>
      </c>
      <c r="F20" s="335" t="s">
        <v>294</v>
      </c>
      <c r="G20" s="336">
        <v>1</v>
      </c>
      <c r="H20" s="337">
        <v>137862</v>
      </c>
      <c r="I20" s="338">
        <v>14</v>
      </c>
      <c r="J20" s="339">
        <f t="shared" si="0"/>
        <v>9847.285714285714</v>
      </c>
      <c r="K20" s="340"/>
      <c r="L20" s="76"/>
    </row>
    <row r="21" spans="1:11" ht="38.25" customHeight="1">
      <c r="A21" s="341">
        <v>7</v>
      </c>
      <c r="B21" s="319">
        <v>80110</v>
      </c>
      <c r="C21" s="319">
        <v>2540</v>
      </c>
      <c r="D21" s="321" t="s">
        <v>283</v>
      </c>
      <c r="E21" s="342" t="s">
        <v>295</v>
      </c>
      <c r="F21" s="321" t="s">
        <v>296</v>
      </c>
      <c r="G21" s="343">
        <v>1</v>
      </c>
      <c r="H21" s="107">
        <v>116420</v>
      </c>
      <c r="I21" s="114">
        <v>52</v>
      </c>
      <c r="J21" s="323">
        <f t="shared" si="0"/>
        <v>2238.846153846154</v>
      </c>
      <c r="K21" s="48"/>
    </row>
    <row r="22" spans="1:11" ht="36" customHeight="1">
      <c r="A22" s="341">
        <v>8</v>
      </c>
      <c r="B22" s="319">
        <v>80110</v>
      </c>
      <c r="C22" s="319">
        <v>2540</v>
      </c>
      <c r="D22" s="321" t="s">
        <v>283</v>
      </c>
      <c r="E22" s="113" t="s">
        <v>297</v>
      </c>
      <c r="F22" s="321" t="s">
        <v>298</v>
      </c>
      <c r="G22" s="343">
        <v>1</v>
      </c>
      <c r="H22" s="107">
        <v>107463</v>
      </c>
      <c r="I22" s="114">
        <v>48</v>
      </c>
      <c r="J22" s="323">
        <f t="shared" si="0"/>
        <v>2238.8125</v>
      </c>
      <c r="K22" s="48"/>
    </row>
    <row r="23" spans="1:11" ht="35.25" customHeight="1">
      <c r="A23" s="341">
        <v>9</v>
      </c>
      <c r="B23" s="319">
        <v>80110</v>
      </c>
      <c r="C23" s="319">
        <v>2540</v>
      </c>
      <c r="D23" s="321" t="s">
        <v>283</v>
      </c>
      <c r="E23" s="113" t="s">
        <v>299</v>
      </c>
      <c r="F23" s="321" t="s">
        <v>300</v>
      </c>
      <c r="G23" s="343">
        <v>1</v>
      </c>
      <c r="H23" s="107">
        <v>232838</v>
      </c>
      <c r="I23" s="114">
        <v>104</v>
      </c>
      <c r="J23" s="323">
        <f t="shared" si="0"/>
        <v>2238.826923076923</v>
      </c>
      <c r="K23" s="48"/>
    </row>
    <row r="24" spans="1:11" ht="37.5" customHeight="1">
      <c r="A24" s="341">
        <v>10</v>
      </c>
      <c r="B24" s="319">
        <v>80110</v>
      </c>
      <c r="C24" s="319">
        <v>2540</v>
      </c>
      <c r="D24" s="321" t="s">
        <v>283</v>
      </c>
      <c r="E24" s="342" t="s">
        <v>301</v>
      </c>
      <c r="F24" s="321" t="s">
        <v>302</v>
      </c>
      <c r="G24" s="343">
        <v>1</v>
      </c>
      <c r="H24" s="107">
        <v>26865</v>
      </c>
      <c r="I24" s="114">
        <v>12</v>
      </c>
      <c r="J24" s="323">
        <f t="shared" si="0"/>
        <v>2238.75</v>
      </c>
      <c r="K24" s="48"/>
    </row>
    <row r="25" spans="1:11" ht="24.75" customHeight="1">
      <c r="A25" s="325"/>
      <c r="B25" s="325"/>
      <c r="C25" s="325"/>
      <c r="D25" s="326"/>
      <c r="E25" s="327"/>
      <c r="F25" s="325" t="s">
        <v>303</v>
      </c>
      <c r="G25" s="328"/>
      <c r="H25" s="329">
        <f>SUM(H21:H24)</f>
        <v>483586</v>
      </c>
      <c r="I25" s="330">
        <f>SUM(I21:I24)</f>
        <v>216</v>
      </c>
      <c r="J25" s="316">
        <f t="shared" si="0"/>
        <v>2238.824074074074</v>
      </c>
      <c r="K25" s="317"/>
    </row>
    <row r="26" spans="1:11" ht="40.5" customHeight="1">
      <c r="A26" s="319">
        <v>11</v>
      </c>
      <c r="B26" s="344">
        <v>80120</v>
      </c>
      <c r="C26" s="306">
        <v>2540</v>
      </c>
      <c r="D26" s="321" t="s">
        <v>283</v>
      </c>
      <c r="E26" s="113" t="s">
        <v>304</v>
      </c>
      <c r="F26" s="321" t="s">
        <v>296</v>
      </c>
      <c r="G26" s="343">
        <v>1</v>
      </c>
      <c r="H26" s="107">
        <v>114372</v>
      </c>
      <c r="I26" s="114">
        <v>49</v>
      </c>
      <c r="J26" s="323">
        <f t="shared" si="0"/>
        <v>2334.122448979592</v>
      </c>
      <c r="K26" s="48"/>
    </row>
    <row r="27" spans="1:11" ht="40.5" customHeight="1">
      <c r="A27" s="319">
        <v>12</v>
      </c>
      <c r="B27" s="344">
        <v>80120</v>
      </c>
      <c r="C27" s="344">
        <v>2590</v>
      </c>
      <c r="D27" s="321" t="s">
        <v>305</v>
      </c>
      <c r="E27" s="113" t="s">
        <v>306</v>
      </c>
      <c r="F27" s="321" t="s">
        <v>307</v>
      </c>
      <c r="G27" s="343">
        <v>1</v>
      </c>
      <c r="H27" s="107">
        <v>87351</v>
      </c>
      <c r="I27" s="114">
        <v>31</v>
      </c>
      <c r="J27" s="323">
        <f t="shared" si="0"/>
        <v>2817.7741935483873</v>
      </c>
      <c r="K27" s="48"/>
    </row>
    <row r="28" spans="1:11" ht="40.5" customHeight="1">
      <c r="A28" s="319">
        <v>13</v>
      </c>
      <c r="B28" s="344">
        <v>80120</v>
      </c>
      <c r="C28" s="344">
        <v>2540</v>
      </c>
      <c r="D28" s="321" t="s">
        <v>283</v>
      </c>
      <c r="E28" s="113" t="s">
        <v>308</v>
      </c>
      <c r="F28" s="321" t="s">
        <v>302</v>
      </c>
      <c r="G28" s="343">
        <v>1</v>
      </c>
      <c r="H28" s="107">
        <v>39680</v>
      </c>
      <c r="I28" s="114">
        <v>17</v>
      </c>
      <c r="J28" s="323">
        <f t="shared" si="0"/>
        <v>2334.1176470588234</v>
      </c>
      <c r="K28" s="48"/>
    </row>
    <row r="29" spans="1:11" ht="36" customHeight="1">
      <c r="A29" s="341">
        <v>14</v>
      </c>
      <c r="B29" s="319">
        <v>80120</v>
      </c>
      <c r="C29" s="319">
        <v>2540</v>
      </c>
      <c r="D29" s="321" t="s">
        <v>309</v>
      </c>
      <c r="E29" s="113" t="s">
        <v>310</v>
      </c>
      <c r="F29" s="321" t="s">
        <v>311</v>
      </c>
      <c r="G29" s="343">
        <v>0.5</v>
      </c>
      <c r="H29" s="107">
        <v>216967</v>
      </c>
      <c r="I29" s="114">
        <v>154</v>
      </c>
      <c r="J29" s="323">
        <f t="shared" si="0"/>
        <v>1408.8766233766235</v>
      </c>
      <c r="K29" s="48"/>
    </row>
    <row r="30" spans="1:11" ht="36" customHeight="1">
      <c r="A30" s="319">
        <v>15</v>
      </c>
      <c r="B30" s="344">
        <v>80120</v>
      </c>
      <c r="C30" s="344">
        <v>2540</v>
      </c>
      <c r="D30" s="321" t="s">
        <v>309</v>
      </c>
      <c r="E30" s="113" t="s">
        <v>312</v>
      </c>
      <c r="F30" s="321" t="s">
        <v>298</v>
      </c>
      <c r="G30" s="343">
        <v>0.5</v>
      </c>
      <c r="H30" s="107">
        <v>115528</v>
      </c>
      <c r="I30" s="114">
        <v>82</v>
      </c>
      <c r="J30" s="323">
        <f t="shared" si="0"/>
        <v>1408.878048780488</v>
      </c>
      <c r="K30" s="48"/>
    </row>
    <row r="31" spans="1:11" ht="34.5" customHeight="1">
      <c r="A31" s="319">
        <v>16</v>
      </c>
      <c r="B31" s="344">
        <v>80120</v>
      </c>
      <c r="C31" s="344">
        <v>2540</v>
      </c>
      <c r="D31" s="321" t="s">
        <v>309</v>
      </c>
      <c r="E31" s="113" t="s">
        <v>313</v>
      </c>
      <c r="F31" s="321" t="s">
        <v>314</v>
      </c>
      <c r="G31" s="343">
        <v>0.5</v>
      </c>
      <c r="H31" s="107">
        <v>26769</v>
      </c>
      <c r="I31" s="114">
        <v>19</v>
      </c>
      <c r="J31" s="323">
        <f t="shared" si="0"/>
        <v>1408.8947368421052</v>
      </c>
      <c r="K31" s="48"/>
    </row>
    <row r="32" spans="1:11" ht="37.5" customHeight="1">
      <c r="A32" s="319">
        <v>17</v>
      </c>
      <c r="B32" s="344">
        <v>80120</v>
      </c>
      <c r="C32" s="344">
        <v>2540</v>
      </c>
      <c r="D32" s="321" t="s">
        <v>309</v>
      </c>
      <c r="E32" s="113" t="s">
        <v>315</v>
      </c>
      <c r="F32" s="321" t="s">
        <v>316</v>
      </c>
      <c r="G32" s="343">
        <v>0.5</v>
      </c>
      <c r="H32" s="107">
        <v>59173</v>
      </c>
      <c r="I32" s="114">
        <v>42</v>
      </c>
      <c r="J32" s="323">
        <f t="shared" si="0"/>
        <v>1408.8809523809523</v>
      </c>
      <c r="K32" s="48"/>
    </row>
    <row r="33" spans="1:11" ht="24.75" customHeight="1">
      <c r="A33" s="325"/>
      <c r="B33" s="345"/>
      <c r="C33" s="345"/>
      <c r="D33" s="346"/>
      <c r="E33" s="327"/>
      <c r="F33" s="325" t="s">
        <v>317</v>
      </c>
      <c r="G33" s="347"/>
      <c r="H33" s="329">
        <f>SUM(H26:H32)</f>
        <v>659840</v>
      </c>
      <c r="I33" s="330">
        <f>SUM(I26:I32)</f>
        <v>394</v>
      </c>
      <c r="J33" s="316">
        <f t="shared" si="0"/>
        <v>1674.7208121827412</v>
      </c>
      <c r="K33" s="317"/>
    </row>
    <row r="34" spans="1:11" s="115" customFormat="1" ht="35.25" customHeight="1">
      <c r="A34" s="348">
        <v>18</v>
      </c>
      <c r="B34" s="349">
        <v>80123</v>
      </c>
      <c r="C34" s="349">
        <v>2540</v>
      </c>
      <c r="D34" s="333" t="s">
        <v>283</v>
      </c>
      <c r="E34" s="334" t="s">
        <v>318</v>
      </c>
      <c r="F34" s="333" t="s">
        <v>319</v>
      </c>
      <c r="G34" s="336">
        <v>1</v>
      </c>
      <c r="H34" s="350">
        <v>121375</v>
      </c>
      <c r="I34" s="351">
        <v>52</v>
      </c>
      <c r="J34" s="339">
        <f t="shared" si="0"/>
        <v>2334.1346153846152</v>
      </c>
      <c r="K34" s="340"/>
    </row>
    <row r="35" spans="1:11" ht="34.5" customHeight="1">
      <c r="A35" s="341">
        <v>19</v>
      </c>
      <c r="B35" s="344">
        <v>80130</v>
      </c>
      <c r="C35" s="306">
        <v>2540</v>
      </c>
      <c r="D35" s="321" t="s">
        <v>283</v>
      </c>
      <c r="E35" s="342" t="s">
        <v>320</v>
      </c>
      <c r="F35" s="321" t="s">
        <v>321</v>
      </c>
      <c r="G35" s="343">
        <v>1</v>
      </c>
      <c r="H35" s="107">
        <v>257127</v>
      </c>
      <c r="I35" s="114">
        <v>102</v>
      </c>
      <c r="J35" s="323">
        <f t="shared" si="0"/>
        <v>2520.8529411764707</v>
      </c>
      <c r="K35" s="48"/>
    </row>
    <row r="36" spans="1:11" ht="34.5" customHeight="1">
      <c r="A36" s="341">
        <v>20</v>
      </c>
      <c r="B36" s="306">
        <v>80130</v>
      </c>
      <c r="C36" s="306">
        <v>2590</v>
      </c>
      <c r="D36" s="321" t="s">
        <v>305</v>
      </c>
      <c r="E36" s="113" t="s">
        <v>322</v>
      </c>
      <c r="F36" s="321" t="s">
        <v>298</v>
      </c>
      <c r="G36" s="343">
        <v>1</v>
      </c>
      <c r="H36" s="107">
        <v>926069</v>
      </c>
      <c r="I36" s="114">
        <v>274</v>
      </c>
      <c r="J36" s="323">
        <f t="shared" si="0"/>
        <v>3379.8138686131388</v>
      </c>
      <c r="K36" s="48"/>
    </row>
    <row r="37" spans="1:11" ht="36" customHeight="1">
      <c r="A37" s="341">
        <v>21</v>
      </c>
      <c r="B37" s="344">
        <v>80130</v>
      </c>
      <c r="C37" s="344">
        <v>2540</v>
      </c>
      <c r="D37" s="321" t="s">
        <v>309</v>
      </c>
      <c r="E37" s="113" t="s">
        <v>323</v>
      </c>
      <c r="F37" s="321" t="s">
        <v>298</v>
      </c>
      <c r="G37" s="343">
        <v>0.5</v>
      </c>
      <c r="H37" s="107">
        <v>123363</v>
      </c>
      <c r="I37" s="114">
        <v>73</v>
      </c>
      <c r="J37" s="323">
        <f t="shared" si="0"/>
        <v>1689.9041095890411</v>
      </c>
      <c r="K37" s="48"/>
    </row>
    <row r="38" spans="1:11" ht="36.75" customHeight="1">
      <c r="A38" s="341">
        <v>22</v>
      </c>
      <c r="B38" s="344">
        <v>80130</v>
      </c>
      <c r="C38" s="344">
        <v>2540</v>
      </c>
      <c r="D38" s="321" t="s">
        <v>309</v>
      </c>
      <c r="E38" s="113" t="s">
        <v>324</v>
      </c>
      <c r="F38" s="321" t="s">
        <v>298</v>
      </c>
      <c r="G38" s="343">
        <v>0.5</v>
      </c>
      <c r="H38" s="107">
        <v>150402</v>
      </c>
      <c r="I38" s="114">
        <v>89</v>
      </c>
      <c r="J38" s="323">
        <f t="shared" si="0"/>
        <v>1689.9101123595506</v>
      </c>
      <c r="K38" s="48"/>
    </row>
    <row r="39" spans="1:11" ht="34.5" customHeight="1">
      <c r="A39" s="341">
        <v>23</v>
      </c>
      <c r="B39" s="344">
        <v>80130</v>
      </c>
      <c r="C39" s="344">
        <v>2540</v>
      </c>
      <c r="D39" s="321" t="s">
        <v>309</v>
      </c>
      <c r="E39" s="113" t="s">
        <v>325</v>
      </c>
      <c r="F39" s="321" t="s">
        <v>298</v>
      </c>
      <c r="G39" s="343">
        <v>0.5</v>
      </c>
      <c r="H39" s="107">
        <v>25349</v>
      </c>
      <c r="I39" s="114">
        <v>15</v>
      </c>
      <c r="J39" s="323">
        <f t="shared" si="0"/>
        <v>1689.9333333333334</v>
      </c>
      <c r="K39" s="48"/>
    </row>
    <row r="40" spans="1:11" ht="34.5" customHeight="1">
      <c r="A40" s="341">
        <v>24</v>
      </c>
      <c r="B40" s="344">
        <v>80130</v>
      </c>
      <c r="C40" s="344">
        <v>2540</v>
      </c>
      <c r="D40" s="321" t="s">
        <v>309</v>
      </c>
      <c r="E40" s="113" t="s">
        <v>326</v>
      </c>
      <c r="F40" s="321" t="s">
        <v>298</v>
      </c>
      <c r="G40" s="343">
        <v>0.5</v>
      </c>
      <c r="H40" s="107">
        <v>212928</v>
      </c>
      <c r="I40" s="114">
        <v>126</v>
      </c>
      <c r="J40" s="323">
        <f t="shared" si="0"/>
        <v>1689.904761904762</v>
      </c>
      <c r="K40" s="48"/>
    </row>
    <row r="41" spans="1:11" ht="37.5" customHeight="1">
      <c r="A41" s="341">
        <v>25</v>
      </c>
      <c r="B41" s="344">
        <v>80130</v>
      </c>
      <c r="C41" s="344">
        <v>2540</v>
      </c>
      <c r="D41" s="321" t="s">
        <v>309</v>
      </c>
      <c r="E41" s="113" t="s">
        <v>327</v>
      </c>
      <c r="F41" s="321" t="s">
        <v>298</v>
      </c>
      <c r="G41" s="343">
        <v>0.5</v>
      </c>
      <c r="H41" s="107">
        <v>131813</v>
      </c>
      <c r="I41" s="114">
        <v>78</v>
      </c>
      <c r="J41" s="323">
        <f t="shared" si="0"/>
        <v>1689.9102564102564</v>
      </c>
      <c r="K41" s="48"/>
    </row>
    <row r="42" spans="1:11" ht="38.25" customHeight="1">
      <c r="A42" s="341">
        <v>26</v>
      </c>
      <c r="B42" s="344">
        <v>80130</v>
      </c>
      <c r="C42" s="344">
        <v>2540</v>
      </c>
      <c r="D42" s="321" t="s">
        <v>309</v>
      </c>
      <c r="E42" s="113" t="s">
        <v>328</v>
      </c>
      <c r="F42" s="321" t="s">
        <v>329</v>
      </c>
      <c r="G42" s="343">
        <v>0.5</v>
      </c>
      <c r="H42" s="107">
        <v>103084</v>
      </c>
      <c r="I42" s="114">
        <v>61</v>
      </c>
      <c r="J42" s="323">
        <f t="shared" si="0"/>
        <v>1689.9016393442623</v>
      </c>
      <c r="K42" s="48"/>
    </row>
    <row r="43" spans="1:11" ht="42" customHeight="1">
      <c r="A43" s="341">
        <v>27</v>
      </c>
      <c r="B43" s="344">
        <v>80130</v>
      </c>
      <c r="C43" s="344">
        <v>2540</v>
      </c>
      <c r="D43" s="321" t="s">
        <v>283</v>
      </c>
      <c r="E43" s="113" t="s">
        <v>330</v>
      </c>
      <c r="F43" s="321" t="s">
        <v>302</v>
      </c>
      <c r="G43" s="343">
        <v>1</v>
      </c>
      <c r="H43" s="107">
        <v>60500</v>
      </c>
      <c r="I43" s="114">
        <v>24</v>
      </c>
      <c r="J43" s="323">
        <f t="shared" si="0"/>
        <v>2520.8333333333335</v>
      </c>
      <c r="K43" s="48"/>
    </row>
    <row r="44" spans="1:11" ht="36.75" customHeight="1">
      <c r="A44" s="341">
        <v>28</v>
      </c>
      <c r="B44" s="344">
        <v>80130</v>
      </c>
      <c r="C44" s="344">
        <v>2540</v>
      </c>
      <c r="D44" s="321" t="s">
        <v>309</v>
      </c>
      <c r="E44" s="113" t="s">
        <v>331</v>
      </c>
      <c r="F44" s="321" t="s">
        <v>332</v>
      </c>
      <c r="G44" s="343">
        <v>0.5</v>
      </c>
      <c r="H44" s="107">
        <v>52387</v>
      </c>
      <c r="I44" s="114">
        <v>31</v>
      </c>
      <c r="J44" s="323">
        <f t="shared" si="0"/>
        <v>1689.9032258064517</v>
      </c>
      <c r="K44" s="48"/>
    </row>
    <row r="45" spans="1:11" ht="39" customHeight="1">
      <c r="A45" s="341">
        <v>29</v>
      </c>
      <c r="B45" s="344">
        <v>80130</v>
      </c>
      <c r="C45" s="344">
        <v>2540</v>
      </c>
      <c r="D45" s="321" t="s">
        <v>309</v>
      </c>
      <c r="E45" s="113" t="s">
        <v>333</v>
      </c>
      <c r="F45" s="321" t="s">
        <v>334</v>
      </c>
      <c r="G45" s="343">
        <v>0.5</v>
      </c>
      <c r="H45" s="107">
        <v>76046</v>
      </c>
      <c r="I45" s="114">
        <v>45</v>
      </c>
      <c r="J45" s="323">
        <f t="shared" si="0"/>
        <v>1689.911111111111</v>
      </c>
      <c r="K45" s="48"/>
    </row>
    <row r="46" spans="1:11" ht="39.75" customHeight="1">
      <c r="A46" s="341">
        <v>30</v>
      </c>
      <c r="B46" s="344">
        <v>80130</v>
      </c>
      <c r="C46" s="344">
        <v>2540</v>
      </c>
      <c r="D46" s="321" t="s">
        <v>309</v>
      </c>
      <c r="E46" s="113" t="s">
        <v>335</v>
      </c>
      <c r="F46" s="321" t="s">
        <v>334</v>
      </c>
      <c r="G46" s="343">
        <v>0.5</v>
      </c>
      <c r="H46" s="107">
        <v>25349</v>
      </c>
      <c r="I46" s="114">
        <v>15</v>
      </c>
      <c r="J46" s="323">
        <f t="shared" si="0"/>
        <v>1689.9333333333334</v>
      </c>
      <c r="K46" s="48"/>
    </row>
    <row r="47" spans="1:11" ht="42" customHeight="1">
      <c r="A47" s="341">
        <v>31</v>
      </c>
      <c r="B47" s="344">
        <v>80130</v>
      </c>
      <c r="C47" s="344">
        <v>2540</v>
      </c>
      <c r="D47" s="321" t="s">
        <v>309</v>
      </c>
      <c r="E47" s="113" t="s">
        <v>336</v>
      </c>
      <c r="F47" s="321" t="s">
        <v>334</v>
      </c>
      <c r="G47" s="343">
        <v>0.5</v>
      </c>
      <c r="H47" s="107">
        <v>104774</v>
      </c>
      <c r="I47" s="114">
        <v>62</v>
      </c>
      <c r="J47" s="323">
        <f t="shared" si="0"/>
        <v>1689.9032258064517</v>
      </c>
      <c r="K47" s="48"/>
    </row>
    <row r="48" spans="1:11" ht="36.75" customHeight="1">
      <c r="A48" s="341">
        <v>32</v>
      </c>
      <c r="B48" s="344">
        <v>80130</v>
      </c>
      <c r="C48" s="344">
        <v>2540</v>
      </c>
      <c r="D48" s="321" t="s">
        <v>309</v>
      </c>
      <c r="E48" s="113" t="s">
        <v>337</v>
      </c>
      <c r="F48" s="321" t="s">
        <v>338</v>
      </c>
      <c r="G48" s="343">
        <v>0.5</v>
      </c>
      <c r="H48" s="107">
        <v>106464</v>
      </c>
      <c r="I48" s="114">
        <v>63</v>
      </c>
      <c r="J48" s="323">
        <f t="shared" si="0"/>
        <v>1689.904761904762</v>
      </c>
      <c r="K48" s="48"/>
    </row>
    <row r="49" spans="1:11" ht="37.5" customHeight="1">
      <c r="A49" s="341">
        <v>33</v>
      </c>
      <c r="B49" s="344">
        <v>80130</v>
      </c>
      <c r="C49" s="344">
        <v>2540</v>
      </c>
      <c r="D49" s="321" t="s">
        <v>309</v>
      </c>
      <c r="E49" s="113" t="s">
        <v>339</v>
      </c>
      <c r="F49" s="321" t="s">
        <v>340</v>
      </c>
      <c r="G49" s="343">
        <v>0.5</v>
      </c>
      <c r="H49" s="107">
        <v>343051</v>
      </c>
      <c r="I49" s="114">
        <v>203</v>
      </c>
      <c r="J49" s="323">
        <f t="shared" si="0"/>
        <v>1689.9064039408868</v>
      </c>
      <c r="K49" s="48"/>
    </row>
    <row r="50" spans="1:11" ht="37.5" customHeight="1">
      <c r="A50" s="341">
        <v>34</v>
      </c>
      <c r="B50" s="344">
        <v>80130</v>
      </c>
      <c r="C50" s="344">
        <v>2540</v>
      </c>
      <c r="D50" s="321" t="s">
        <v>309</v>
      </c>
      <c r="E50" s="113" t="s">
        <v>341</v>
      </c>
      <c r="F50" s="321" t="s">
        <v>342</v>
      </c>
      <c r="G50" s="343">
        <v>0.5</v>
      </c>
      <c r="H50" s="107">
        <v>77735</v>
      </c>
      <c r="I50" s="114">
        <v>46</v>
      </c>
      <c r="J50" s="323">
        <f t="shared" si="0"/>
        <v>1689.891304347826</v>
      </c>
      <c r="K50" s="48"/>
    </row>
    <row r="51" spans="1:11" ht="38.25" customHeight="1">
      <c r="A51" s="341">
        <v>35</v>
      </c>
      <c r="B51" s="344">
        <v>80130</v>
      </c>
      <c r="C51" s="344">
        <v>2540</v>
      </c>
      <c r="D51" s="321" t="s">
        <v>309</v>
      </c>
      <c r="E51" s="113" t="s">
        <v>343</v>
      </c>
      <c r="F51" s="321" t="s">
        <v>344</v>
      </c>
      <c r="G51" s="343">
        <v>0.5</v>
      </c>
      <c r="H51" s="107">
        <v>87875</v>
      </c>
      <c r="I51" s="114">
        <v>52</v>
      </c>
      <c r="J51" s="323">
        <f t="shared" si="0"/>
        <v>1689.9038461538462</v>
      </c>
      <c r="K51" s="48"/>
    </row>
    <row r="52" spans="1:11" ht="24.75" customHeight="1">
      <c r="A52" s="325"/>
      <c r="B52" s="345"/>
      <c r="C52" s="345"/>
      <c r="D52" s="346"/>
      <c r="E52" s="327"/>
      <c r="F52" s="325" t="s">
        <v>345</v>
      </c>
      <c r="G52" s="347"/>
      <c r="H52" s="314">
        <f>SUM(H35:H51)</f>
        <v>2864316</v>
      </c>
      <c r="I52" s="352">
        <f>SUM(I35:I51)</f>
        <v>1359</v>
      </c>
      <c r="J52" s="316">
        <f t="shared" si="0"/>
        <v>2107.664459161148</v>
      </c>
      <c r="K52" s="317"/>
    </row>
    <row r="53" spans="1:11" ht="36" customHeight="1">
      <c r="A53" s="426" t="s">
        <v>346</v>
      </c>
      <c r="B53" s="427"/>
      <c r="C53" s="427"/>
      <c r="D53" s="427"/>
      <c r="E53" s="427"/>
      <c r="F53" s="428"/>
      <c r="G53" s="353"/>
      <c r="H53" s="354">
        <f>SUM(H14+H19+H20+H25+H33+H34+H52)</f>
        <v>5212513</v>
      </c>
      <c r="I53" s="354">
        <f>SUM(I14+I19+I20+I25+I33+I34+I52)</f>
        <v>2387</v>
      </c>
      <c r="J53" s="355">
        <f t="shared" si="0"/>
        <v>2183.7088395475494</v>
      </c>
      <c r="K53" s="356"/>
    </row>
    <row r="54" spans="1:8" ht="15.75">
      <c r="A54" s="357"/>
      <c r="B54" s="358"/>
      <c r="C54" s="358"/>
      <c r="D54" s="358"/>
      <c r="E54" s="359"/>
      <c r="F54" s="360"/>
      <c r="G54" s="360"/>
      <c r="H54" s="76"/>
    </row>
    <row r="55" ht="12.75" hidden="1"/>
    <row r="56" ht="12.75" hidden="1"/>
    <row r="57" ht="12.75" hidden="1"/>
    <row r="58" ht="12.75" hidden="1"/>
    <row r="59" spans="9:10" ht="15" hidden="1">
      <c r="I59" s="4" t="s">
        <v>271</v>
      </c>
      <c r="J59" s="4"/>
    </row>
    <row r="60" spans="9:10" ht="15" hidden="1">
      <c r="I60" s="4" t="s">
        <v>347</v>
      </c>
      <c r="J60" s="4"/>
    </row>
    <row r="61" ht="12.75" hidden="1"/>
    <row r="62" ht="12.75" hidden="1"/>
    <row r="63" spans="1:11" ht="18" customHeight="1" hidden="1">
      <c r="A63" s="385" t="s">
        <v>348</v>
      </c>
      <c r="B63" s="385"/>
      <c r="C63" s="385"/>
      <c r="D63" s="385"/>
      <c r="E63" s="385"/>
      <c r="F63" s="385"/>
      <c r="G63" s="385"/>
      <c r="H63" s="385"/>
      <c r="I63" s="385"/>
      <c r="J63" s="385"/>
      <c r="K63" s="385"/>
    </row>
    <row r="64" spans="1:8" ht="15.75" customHeight="1" hidden="1">
      <c r="A64" s="434"/>
      <c r="B64" s="434"/>
      <c r="C64" s="434"/>
      <c r="D64" s="434"/>
      <c r="E64" s="434"/>
      <c r="F64" s="434"/>
      <c r="G64" s="434"/>
      <c r="H64" s="361"/>
    </row>
    <row r="65" spans="1:11" ht="77.25" customHeight="1" hidden="1">
      <c r="A65" s="420" t="s">
        <v>272</v>
      </c>
      <c r="B65" s="420" t="s">
        <v>273</v>
      </c>
      <c r="C65" s="366"/>
      <c r="D65" s="420" t="s">
        <v>274</v>
      </c>
      <c r="E65" s="422" t="s">
        <v>275</v>
      </c>
      <c r="F65" s="420" t="s">
        <v>349</v>
      </c>
      <c r="G65" s="424" t="s">
        <v>277</v>
      </c>
      <c r="H65" s="304"/>
      <c r="I65" s="424" t="s">
        <v>279</v>
      </c>
      <c r="J65" s="320"/>
      <c r="K65" s="429" t="s">
        <v>281</v>
      </c>
    </row>
    <row r="66" spans="1:11" ht="24" customHeight="1" hidden="1">
      <c r="A66" s="421"/>
      <c r="B66" s="421"/>
      <c r="C66" s="367"/>
      <c r="D66" s="421"/>
      <c r="E66" s="423"/>
      <c r="F66" s="421"/>
      <c r="G66" s="425"/>
      <c r="H66" s="305"/>
      <c r="I66" s="425"/>
      <c r="J66" s="320"/>
      <c r="K66" s="430"/>
    </row>
    <row r="67" spans="1:11" ht="12.75" hidden="1">
      <c r="A67" s="306">
        <v>1</v>
      </c>
      <c r="B67" s="306">
        <v>2</v>
      </c>
      <c r="C67" s="306"/>
      <c r="D67" s="306"/>
      <c r="E67" s="307">
        <v>3</v>
      </c>
      <c r="F67" s="307">
        <v>4</v>
      </c>
      <c r="G67" s="306">
        <v>5</v>
      </c>
      <c r="H67" s="307"/>
      <c r="I67" s="306">
        <v>7</v>
      </c>
      <c r="J67" s="308"/>
      <c r="K67" s="306">
        <v>9</v>
      </c>
    </row>
    <row r="68" spans="1:11" ht="24" customHeight="1">
      <c r="A68" s="431" t="s">
        <v>108</v>
      </c>
      <c r="B68" s="432"/>
      <c r="C68" s="432"/>
      <c r="D68" s="432"/>
      <c r="E68" s="432"/>
      <c r="F68" s="433"/>
      <c r="G68" s="309"/>
      <c r="H68" s="362"/>
      <c r="I68" s="48"/>
      <c r="J68" s="48"/>
      <c r="K68" s="48"/>
    </row>
    <row r="69" spans="1:11" ht="38.25" customHeight="1">
      <c r="A69" s="341">
        <v>1</v>
      </c>
      <c r="B69" s="306">
        <v>85410</v>
      </c>
      <c r="C69" s="306"/>
      <c r="D69" s="321" t="s">
        <v>350</v>
      </c>
      <c r="E69" s="113" t="s">
        <v>351</v>
      </c>
      <c r="F69" s="116" t="s">
        <v>352</v>
      </c>
      <c r="G69" s="363">
        <v>1</v>
      </c>
      <c r="H69" s="24">
        <v>100794</v>
      </c>
      <c r="I69" s="50">
        <v>66</v>
      </c>
      <c r="J69" s="24">
        <f>H69/I69</f>
        <v>1527.1818181818182</v>
      </c>
      <c r="K69" s="48"/>
    </row>
    <row r="70" spans="1:11" s="117" customFormat="1" ht="30.75" customHeight="1">
      <c r="A70" s="435" t="s">
        <v>353</v>
      </c>
      <c r="B70" s="436"/>
      <c r="C70" s="436"/>
      <c r="D70" s="436"/>
      <c r="E70" s="436"/>
      <c r="F70" s="437"/>
      <c r="G70" s="364"/>
      <c r="H70" s="365">
        <f>SUM(H68:H69)</f>
        <v>100794</v>
      </c>
      <c r="I70" s="365">
        <f>SUM(I68:I69)</f>
        <v>66</v>
      </c>
      <c r="J70" s="365"/>
      <c r="K70" s="365"/>
    </row>
    <row r="71" ht="21" customHeight="1">
      <c r="H71" s="26"/>
    </row>
    <row r="72" ht="12.75">
      <c r="A72" t="s">
        <v>357</v>
      </c>
    </row>
    <row r="76" ht="12.75">
      <c r="H76" s="41"/>
    </row>
    <row r="82" ht="14.25" customHeight="1"/>
    <row r="119" spans="1:11" ht="15.75">
      <c r="A119" s="373">
        <v>10</v>
      </c>
      <c r="B119" s="373"/>
      <c r="C119" s="373"/>
      <c r="D119" s="373"/>
      <c r="E119" s="373"/>
      <c r="F119" s="373"/>
      <c r="G119" s="373"/>
      <c r="H119" s="373"/>
      <c r="I119" s="373"/>
      <c r="J119" s="373"/>
      <c r="K119" s="373"/>
    </row>
  </sheetData>
  <mergeCells count="27">
    <mergeCell ref="A70:F70"/>
    <mergeCell ref="A119:K119"/>
    <mergeCell ref="I65:I66"/>
    <mergeCell ref="K65:K66"/>
    <mergeCell ref="A68:F68"/>
    <mergeCell ref="A64:G64"/>
    <mergeCell ref="A65:A66"/>
    <mergeCell ref="B65:B66"/>
    <mergeCell ref="D65:D66"/>
    <mergeCell ref="E65:E66"/>
    <mergeCell ref="F65:F66"/>
    <mergeCell ref="G65:G66"/>
    <mergeCell ref="A53:F53"/>
    <mergeCell ref="A63:K63"/>
    <mergeCell ref="J10:J11"/>
    <mergeCell ref="K10:K11"/>
    <mergeCell ref="B13:F13"/>
    <mergeCell ref="A7:K7"/>
    <mergeCell ref="A10:A11"/>
    <mergeCell ref="B10:B11"/>
    <mergeCell ref="D10:D11"/>
    <mergeCell ref="E10:E11"/>
    <mergeCell ref="F10:F11"/>
    <mergeCell ref="G10:G11"/>
    <mergeCell ref="H10:H11"/>
    <mergeCell ref="I10:I11"/>
    <mergeCell ref="C10:C11"/>
  </mergeCells>
  <printOptions horizontalCentered="1"/>
  <pageMargins left="0.3937007874015748" right="0" top="0.3937007874015748" bottom="0" header="0" footer="0"/>
  <pageSetup horizontalDpi="600" verticalDpi="600" orientation="landscape" paperSize="9" scale="85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P46"/>
  <sheetViews>
    <sheetView zoomScale="75" zoomScaleNormal="75" workbookViewId="0" topLeftCell="A1">
      <selection activeCell="Q19" sqref="Q19"/>
    </sheetView>
  </sheetViews>
  <sheetFormatPr defaultColWidth="9.00390625" defaultRowHeight="12.75"/>
  <cols>
    <col min="1" max="1" width="18.625" style="0" customWidth="1"/>
    <col min="2" max="2" width="10.125" style="0" customWidth="1"/>
    <col min="3" max="3" width="15.25390625" style="0" customWidth="1"/>
    <col min="4" max="4" width="10.625" style="0" customWidth="1"/>
    <col min="5" max="5" width="12.875" style="0" customWidth="1"/>
    <col min="6" max="6" width="11.00390625" style="0" customWidth="1"/>
    <col min="7" max="7" width="11.75390625" style="0" customWidth="1"/>
    <col min="8" max="8" width="10.00390625" style="0" customWidth="1"/>
    <col min="9" max="9" width="10.75390625" style="0" customWidth="1"/>
    <col min="10" max="10" width="12.25390625" style="0" customWidth="1"/>
    <col min="11" max="11" width="13.00390625" style="0" customWidth="1"/>
    <col min="12" max="12" width="12.875" style="0" customWidth="1"/>
    <col min="13" max="14" width="0" style="0" hidden="1" customWidth="1"/>
    <col min="15" max="15" width="12.625" style="0" customWidth="1"/>
    <col min="16" max="16" width="14.375" style="0" customWidth="1"/>
  </cols>
  <sheetData>
    <row r="3" ht="14.25">
      <c r="L3" s="1"/>
    </row>
    <row r="4" ht="14.25">
      <c r="L4" s="1"/>
    </row>
    <row r="8" spans="1:15" ht="18">
      <c r="A8" s="385" t="s">
        <v>50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</row>
    <row r="9" spans="1:11" ht="15.75">
      <c r="A9" s="3" t="s">
        <v>3</v>
      </c>
      <c r="B9" s="3"/>
      <c r="C9" s="3"/>
      <c r="K9" s="4"/>
    </row>
    <row r="10" spans="1:11" ht="15.75">
      <c r="A10" s="3" t="s">
        <v>69</v>
      </c>
      <c r="B10" s="3"/>
      <c r="C10" s="3"/>
      <c r="K10" s="4"/>
    </row>
    <row r="11" spans="1:11" ht="15.75">
      <c r="A11" s="3"/>
      <c r="B11" s="3"/>
      <c r="C11" s="3"/>
      <c r="K11" s="4"/>
    </row>
    <row r="12" spans="1:15" ht="19.5" customHeight="1">
      <c r="A12" s="386" t="s">
        <v>7</v>
      </c>
      <c r="B12" s="384" t="s">
        <v>8</v>
      </c>
      <c r="C12" s="389" t="s">
        <v>9</v>
      </c>
      <c r="D12" s="376"/>
      <c r="E12" s="377"/>
      <c r="F12" s="378" t="s">
        <v>10</v>
      </c>
      <c r="G12" s="389" t="s">
        <v>11</v>
      </c>
      <c r="H12" s="371" t="s">
        <v>70</v>
      </c>
      <c r="I12" s="371"/>
      <c r="J12" s="371"/>
      <c r="K12" s="380" t="s">
        <v>109</v>
      </c>
      <c r="L12" s="384" t="s">
        <v>111</v>
      </c>
      <c r="M12" s="381" t="s">
        <v>20</v>
      </c>
      <c r="O12" s="371" t="s">
        <v>20</v>
      </c>
    </row>
    <row r="13" spans="1:15" ht="25.5" customHeight="1">
      <c r="A13" s="387"/>
      <c r="B13" s="384"/>
      <c r="C13" s="378" t="s">
        <v>21</v>
      </c>
      <c r="D13" s="378" t="s">
        <v>22</v>
      </c>
      <c r="E13" s="380" t="s">
        <v>71</v>
      </c>
      <c r="F13" s="368"/>
      <c r="G13" s="369"/>
      <c r="H13" s="380" t="s">
        <v>72</v>
      </c>
      <c r="I13" s="380" t="s">
        <v>73</v>
      </c>
      <c r="J13" s="380" t="s">
        <v>13</v>
      </c>
      <c r="K13" s="380"/>
      <c r="L13" s="384"/>
      <c r="M13" s="382"/>
      <c r="O13" s="371"/>
    </row>
    <row r="14" spans="1:15" ht="21" customHeight="1">
      <c r="A14" s="388"/>
      <c r="B14" s="384"/>
      <c r="C14" s="379"/>
      <c r="D14" s="379"/>
      <c r="E14" s="380"/>
      <c r="F14" s="379"/>
      <c r="G14" s="370"/>
      <c r="H14" s="380"/>
      <c r="I14" s="380"/>
      <c r="J14" s="380"/>
      <c r="K14" s="380"/>
      <c r="L14" s="384"/>
      <c r="M14" s="45" t="s">
        <v>23</v>
      </c>
      <c r="O14" s="85" t="s">
        <v>23</v>
      </c>
    </row>
    <row r="15" spans="1:15" ht="12.75">
      <c r="A15" s="15">
        <v>1</v>
      </c>
      <c r="B15" s="15">
        <v>2</v>
      </c>
      <c r="C15" s="15">
        <v>3</v>
      </c>
      <c r="D15" s="15">
        <v>4</v>
      </c>
      <c r="E15" s="16">
        <v>5</v>
      </c>
      <c r="F15" s="15">
        <v>6</v>
      </c>
      <c r="G15" s="16">
        <v>7</v>
      </c>
      <c r="H15" s="16">
        <v>8</v>
      </c>
      <c r="I15" s="16">
        <v>9</v>
      </c>
      <c r="J15" s="17">
        <v>10</v>
      </c>
      <c r="K15" s="98">
        <v>11</v>
      </c>
      <c r="L15" s="15">
        <v>12</v>
      </c>
      <c r="M15" s="15">
        <v>13</v>
      </c>
      <c r="O15" s="15">
        <v>13</v>
      </c>
    </row>
    <row r="16" spans="1:16" ht="19.5" customHeight="1">
      <c r="A16" s="96" t="s">
        <v>74</v>
      </c>
      <c r="B16" s="24">
        <v>87</v>
      </c>
      <c r="C16" s="22">
        <v>368758</v>
      </c>
      <c r="D16" s="22">
        <v>55000</v>
      </c>
      <c r="E16" s="22">
        <v>34560</v>
      </c>
      <c r="F16" s="22">
        <f>SUM(C16:E16)</f>
        <v>458318</v>
      </c>
      <c r="G16" s="22">
        <f>SUM(H16:J16)</f>
        <v>104860</v>
      </c>
      <c r="H16" s="22">
        <v>34560</v>
      </c>
      <c r="I16" s="22">
        <v>70200</v>
      </c>
      <c r="J16" s="22">
        <v>100</v>
      </c>
      <c r="K16" s="22">
        <f>F16-H16-I16</f>
        <v>353558</v>
      </c>
      <c r="L16" s="20">
        <f>K16/B16</f>
        <v>4063.885057471264</v>
      </c>
      <c r="M16" s="48"/>
      <c r="O16" s="48"/>
      <c r="P16" s="26"/>
    </row>
    <row r="17" spans="1:16" ht="19.5" customHeight="1">
      <c r="A17" s="96" t="s">
        <v>75</v>
      </c>
      <c r="B17" s="24">
        <v>108</v>
      </c>
      <c r="C17" s="22">
        <v>408201</v>
      </c>
      <c r="D17" s="22">
        <v>50000</v>
      </c>
      <c r="E17" s="22">
        <v>57600</v>
      </c>
      <c r="F17" s="22">
        <f aca="true" t="shared" si="0" ref="F17:F27">SUM(C17:E17)</f>
        <v>515801</v>
      </c>
      <c r="G17" s="22">
        <f aca="true" t="shared" si="1" ref="G17:G26">SUM(H17:J17)</f>
        <v>174700</v>
      </c>
      <c r="H17" s="22">
        <v>57600</v>
      </c>
      <c r="I17" s="22">
        <v>117000</v>
      </c>
      <c r="J17" s="22">
        <v>100</v>
      </c>
      <c r="K17" s="22">
        <f aca="true" t="shared" si="2" ref="K17:K26">F17-H17-I17</f>
        <v>341201</v>
      </c>
      <c r="L17" s="20">
        <f aca="true" t="shared" si="3" ref="L17:L28">K17/B17</f>
        <v>3159.2685185185187</v>
      </c>
      <c r="M17" s="48"/>
      <c r="O17" s="48"/>
      <c r="P17" s="26"/>
    </row>
    <row r="18" spans="1:16" ht="19.5" customHeight="1">
      <c r="A18" s="96" t="s">
        <v>76</v>
      </c>
      <c r="B18" s="24">
        <v>109</v>
      </c>
      <c r="C18" s="22">
        <v>390778</v>
      </c>
      <c r="D18" s="22">
        <v>53950</v>
      </c>
      <c r="E18" s="22">
        <v>51200</v>
      </c>
      <c r="F18" s="22">
        <f t="shared" si="0"/>
        <v>495928</v>
      </c>
      <c r="G18" s="22">
        <f t="shared" si="1"/>
        <v>155300</v>
      </c>
      <c r="H18" s="22">
        <v>51200</v>
      </c>
      <c r="I18" s="22">
        <v>104000</v>
      </c>
      <c r="J18" s="22">
        <v>100</v>
      </c>
      <c r="K18" s="22">
        <f t="shared" si="2"/>
        <v>340728</v>
      </c>
      <c r="L18" s="20">
        <f t="shared" si="3"/>
        <v>3125.9449541284403</v>
      </c>
      <c r="M18" s="48"/>
      <c r="O18" s="48"/>
      <c r="P18" s="26"/>
    </row>
    <row r="19" spans="1:16" ht="19.5" customHeight="1">
      <c r="A19" s="96" t="s">
        <v>77</v>
      </c>
      <c r="B19" s="24">
        <v>127</v>
      </c>
      <c r="C19" s="22">
        <v>743846</v>
      </c>
      <c r="D19" s="22">
        <v>76400</v>
      </c>
      <c r="E19" s="22">
        <v>81280</v>
      </c>
      <c r="F19" s="22">
        <f t="shared" si="0"/>
        <v>901526</v>
      </c>
      <c r="G19" s="22">
        <f t="shared" si="1"/>
        <v>246480</v>
      </c>
      <c r="H19" s="22">
        <v>81280</v>
      </c>
      <c r="I19" s="22">
        <v>165100</v>
      </c>
      <c r="J19" s="22">
        <v>100</v>
      </c>
      <c r="K19" s="22">
        <f t="shared" si="2"/>
        <v>655146</v>
      </c>
      <c r="L19" s="20">
        <f t="shared" si="3"/>
        <v>5158.629921259842</v>
      </c>
      <c r="M19" s="48"/>
      <c r="O19" s="48"/>
      <c r="P19" s="26"/>
    </row>
    <row r="20" spans="1:16" ht="19.5" customHeight="1">
      <c r="A20" s="96" t="s">
        <v>78</v>
      </c>
      <c r="B20" s="24">
        <v>90</v>
      </c>
      <c r="C20" s="22">
        <v>351479</v>
      </c>
      <c r="D20" s="22">
        <v>46650</v>
      </c>
      <c r="E20" s="22">
        <v>30080</v>
      </c>
      <c r="F20" s="22">
        <f t="shared" si="0"/>
        <v>428209</v>
      </c>
      <c r="G20" s="22">
        <f t="shared" si="1"/>
        <v>91280</v>
      </c>
      <c r="H20" s="22">
        <v>30080</v>
      </c>
      <c r="I20" s="22">
        <v>61100</v>
      </c>
      <c r="J20" s="22">
        <v>100</v>
      </c>
      <c r="K20" s="22">
        <f t="shared" si="2"/>
        <v>337029</v>
      </c>
      <c r="L20" s="20">
        <f t="shared" si="3"/>
        <v>3744.766666666667</v>
      </c>
      <c r="M20" s="48"/>
      <c r="O20" s="48"/>
      <c r="P20" s="26"/>
    </row>
    <row r="21" spans="1:16" ht="19.5" customHeight="1">
      <c r="A21" s="96" t="s">
        <v>79</v>
      </c>
      <c r="B21" s="24">
        <v>73</v>
      </c>
      <c r="C21" s="22">
        <v>308916</v>
      </c>
      <c r="D21" s="22">
        <v>63770</v>
      </c>
      <c r="E21" s="22">
        <v>20480</v>
      </c>
      <c r="F21" s="22">
        <f t="shared" si="0"/>
        <v>393166</v>
      </c>
      <c r="G21" s="22">
        <f t="shared" si="1"/>
        <v>62180</v>
      </c>
      <c r="H21" s="22">
        <v>20480</v>
      </c>
      <c r="I21" s="22">
        <v>41600</v>
      </c>
      <c r="J21" s="22">
        <v>100</v>
      </c>
      <c r="K21" s="22">
        <f t="shared" si="2"/>
        <v>331086</v>
      </c>
      <c r="L21" s="20">
        <f t="shared" si="3"/>
        <v>4535.424657534247</v>
      </c>
      <c r="M21" s="48"/>
      <c r="O21" s="48"/>
      <c r="P21" s="26"/>
    </row>
    <row r="22" spans="1:16" ht="19.5" customHeight="1">
      <c r="A22" s="96" t="s">
        <v>80</v>
      </c>
      <c r="B22" s="24">
        <v>132</v>
      </c>
      <c r="C22" s="22">
        <v>461284</v>
      </c>
      <c r="D22" s="22">
        <v>100670</v>
      </c>
      <c r="E22" s="22">
        <v>51840</v>
      </c>
      <c r="F22" s="22">
        <f t="shared" si="0"/>
        <v>613794</v>
      </c>
      <c r="G22" s="22">
        <f t="shared" si="1"/>
        <v>157240</v>
      </c>
      <c r="H22" s="22">
        <v>51840</v>
      </c>
      <c r="I22" s="22">
        <v>105300</v>
      </c>
      <c r="J22" s="22">
        <v>100</v>
      </c>
      <c r="K22" s="22">
        <f t="shared" si="2"/>
        <v>456654</v>
      </c>
      <c r="L22" s="20">
        <f t="shared" si="3"/>
        <v>3459.5</v>
      </c>
      <c r="M22" s="48"/>
      <c r="O22" s="48"/>
      <c r="P22" s="26"/>
    </row>
    <row r="23" spans="1:16" ht="19.5" customHeight="1">
      <c r="A23" s="96" t="s">
        <v>81</v>
      </c>
      <c r="B23" s="24">
        <v>142</v>
      </c>
      <c r="C23" s="22">
        <v>426502</v>
      </c>
      <c r="D23" s="22">
        <v>71880</v>
      </c>
      <c r="E23" s="22">
        <v>55680</v>
      </c>
      <c r="F23" s="22">
        <f t="shared" si="0"/>
        <v>554062</v>
      </c>
      <c r="G23" s="22">
        <f t="shared" si="1"/>
        <v>168880</v>
      </c>
      <c r="H23" s="22">
        <v>55680</v>
      </c>
      <c r="I23" s="22">
        <v>113100</v>
      </c>
      <c r="J23" s="22">
        <v>100</v>
      </c>
      <c r="K23" s="22">
        <f t="shared" si="2"/>
        <v>385282</v>
      </c>
      <c r="L23" s="20">
        <f t="shared" si="3"/>
        <v>2713.2535211267605</v>
      </c>
      <c r="M23" s="48"/>
      <c r="O23" s="48"/>
      <c r="P23" s="26"/>
    </row>
    <row r="24" spans="1:16" ht="19.5" customHeight="1">
      <c r="A24" s="96" t="s">
        <v>82</v>
      </c>
      <c r="B24" s="24">
        <v>125</v>
      </c>
      <c r="C24" s="22">
        <v>511083</v>
      </c>
      <c r="D24" s="22">
        <v>72680</v>
      </c>
      <c r="E24" s="22">
        <v>48000</v>
      </c>
      <c r="F24" s="22">
        <f t="shared" si="0"/>
        <v>631763</v>
      </c>
      <c r="G24" s="22">
        <f t="shared" si="1"/>
        <v>145600</v>
      </c>
      <c r="H24" s="22">
        <v>48000</v>
      </c>
      <c r="I24" s="22">
        <v>97500</v>
      </c>
      <c r="J24" s="22">
        <v>100</v>
      </c>
      <c r="K24" s="22">
        <f t="shared" si="2"/>
        <v>486263</v>
      </c>
      <c r="L24" s="20">
        <f t="shared" si="3"/>
        <v>3890.104</v>
      </c>
      <c r="M24" s="48"/>
      <c r="O24" s="48"/>
      <c r="P24" s="26"/>
    </row>
    <row r="25" spans="1:16" ht="19.5" customHeight="1">
      <c r="A25" s="99" t="s">
        <v>83</v>
      </c>
      <c r="B25" s="24">
        <v>139</v>
      </c>
      <c r="C25" s="22">
        <v>487143</v>
      </c>
      <c r="D25" s="22">
        <v>77160</v>
      </c>
      <c r="E25" s="22">
        <v>56320</v>
      </c>
      <c r="F25" s="22">
        <f t="shared" si="0"/>
        <v>620623</v>
      </c>
      <c r="G25" s="22">
        <f t="shared" si="1"/>
        <v>170820</v>
      </c>
      <c r="H25" s="22">
        <v>56320</v>
      </c>
      <c r="I25" s="22">
        <v>114400</v>
      </c>
      <c r="J25" s="22">
        <v>100</v>
      </c>
      <c r="K25" s="22">
        <f t="shared" si="2"/>
        <v>449903</v>
      </c>
      <c r="L25" s="20">
        <f t="shared" si="3"/>
        <v>3236.7122302158273</v>
      </c>
      <c r="M25" s="48"/>
      <c r="O25" s="48"/>
      <c r="P25" s="26"/>
    </row>
    <row r="26" spans="1:16" ht="19.5" customHeight="1">
      <c r="A26" s="99" t="s">
        <v>84</v>
      </c>
      <c r="B26" s="140">
        <v>37</v>
      </c>
      <c r="C26" s="82">
        <v>86295</v>
      </c>
      <c r="D26" s="82">
        <v>10900</v>
      </c>
      <c r="E26" s="82">
        <v>0</v>
      </c>
      <c r="F26" s="82">
        <f t="shared" si="0"/>
        <v>97195</v>
      </c>
      <c r="G26" s="82">
        <f t="shared" si="1"/>
        <v>0</v>
      </c>
      <c r="H26" s="82">
        <v>0</v>
      </c>
      <c r="I26" s="82">
        <v>0</v>
      </c>
      <c r="J26" s="82">
        <v>0</v>
      </c>
      <c r="K26" s="82">
        <f t="shared" si="2"/>
        <v>97195</v>
      </c>
      <c r="L26" s="133">
        <f t="shared" si="3"/>
        <v>2626.891891891892</v>
      </c>
      <c r="M26" s="75"/>
      <c r="O26" s="48"/>
      <c r="P26" s="26"/>
    </row>
    <row r="27" spans="1:16" ht="30.75" customHeight="1">
      <c r="A27" s="55" t="s">
        <v>32</v>
      </c>
      <c r="B27" s="29">
        <f>SUM(B16:B26)</f>
        <v>1169</v>
      </c>
      <c r="C27" s="30">
        <f>SUM(C16:C26)</f>
        <v>4544285</v>
      </c>
      <c r="D27" s="30">
        <f>SUM(D16:D26)</f>
        <v>679060</v>
      </c>
      <c r="E27" s="30">
        <f>SUM(E16:E26)</f>
        <v>487040</v>
      </c>
      <c r="F27" s="30">
        <f t="shared" si="0"/>
        <v>5710385</v>
      </c>
      <c r="G27" s="30">
        <f>SUM(G16:G26)</f>
        <v>1477340</v>
      </c>
      <c r="H27" s="30">
        <f>SUM(H16:H26)</f>
        <v>487040</v>
      </c>
      <c r="I27" s="30">
        <f>SUM(I16:I26)</f>
        <v>989300</v>
      </c>
      <c r="J27" s="30">
        <f>SUM(J16:J26)</f>
        <v>1000</v>
      </c>
      <c r="K27" s="30">
        <f>SUM(K16:K26)</f>
        <v>4234045</v>
      </c>
      <c r="L27" s="32">
        <f t="shared" si="3"/>
        <v>3621.9375534644996</v>
      </c>
      <c r="M27" s="48"/>
      <c r="N27" s="48"/>
      <c r="O27" s="48"/>
      <c r="P27" s="26"/>
    </row>
    <row r="28" spans="1:15" ht="15" hidden="1">
      <c r="A28" s="55" t="s">
        <v>32</v>
      </c>
      <c r="B28" s="29">
        <f>B16+B18+B20+B21+B24</f>
        <v>484</v>
      </c>
      <c r="C28" s="29">
        <f aca="true" t="shared" si="4" ref="C28:K28">C16+C18+C20+C21+C24</f>
        <v>1931014</v>
      </c>
      <c r="D28" s="29">
        <f t="shared" si="4"/>
        <v>292050</v>
      </c>
      <c r="E28" s="29">
        <f t="shared" si="4"/>
        <v>184320</v>
      </c>
      <c r="F28" s="29">
        <f t="shared" si="4"/>
        <v>2407384</v>
      </c>
      <c r="G28" s="29">
        <f t="shared" si="4"/>
        <v>559220</v>
      </c>
      <c r="H28" s="29">
        <f t="shared" si="4"/>
        <v>184320</v>
      </c>
      <c r="I28" s="29">
        <f t="shared" si="4"/>
        <v>374400</v>
      </c>
      <c r="J28" s="29">
        <f t="shared" si="4"/>
        <v>500</v>
      </c>
      <c r="K28" s="29">
        <f t="shared" si="4"/>
        <v>1848664</v>
      </c>
      <c r="L28" s="134">
        <f t="shared" si="3"/>
        <v>3819.5537190082646</v>
      </c>
      <c r="M28" s="48"/>
      <c r="N28" s="48"/>
      <c r="O28" s="48"/>
    </row>
    <row r="29" spans="1:15" ht="15">
      <c r="A29" s="47"/>
      <c r="B29" s="36"/>
      <c r="C29" s="35"/>
      <c r="D29" s="35"/>
      <c r="E29" s="35"/>
      <c r="F29" s="35"/>
      <c r="G29" s="35"/>
      <c r="H29" s="35"/>
      <c r="I29" s="35"/>
      <c r="J29" s="35"/>
      <c r="K29" s="36"/>
      <c r="O29" s="121"/>
    </row>
    <row r="30" spans="1:12" ht="15.75">
      <c r="A30" s="3" t="s">
        <v>3</v>
      </c>
      <c r="B30" s="3"/>
      <c r="C30" s="3"/>
      <c r="J30" s="4"/>
      <c r="K30" s="4"/>
      <c r="L30" s="4"/>
    </row>
    <row r="31" spans="1:12" ht="15.75">
      <c r="A31" s="3" t="s">
        <v>36</v>
      </c>
      <c r="B31" s="3"/>
      <c r="C31" s="3"/>
      <c r="K31" s="112"/>
      <c r="L31" s="4"/>
    </row>
    <row r="32" spans="1:12" ht="15.75">
      <c r="A32" s="3"/>
      <c r="B32" s="3"/>
      <c r="C32" s="3"/>
      <c r="J32" s="4"/>
      <c r="K32" s="4"/>
      <c r="L32" s="4"/>
    </row>
    <row r="33" spans="1:15" ht="11.25" customHeight="1">
      <c r="A33" s="386" t="s">
        <v>7</v>
      </c>
      <c r="B33" s="384" t="s">
        <v>8</v>
      </c>
      <c r="C33" s="389" t="s">
        <v>9</v>
      </c>
      <c r="D33" s="376"/>
      <c r="E33" s="377"/>
      <c r="F33" s="378" t="s">
        <v>10</v>
      </c>
      <c r="G33" s="389" t="s">
        <v>11</v>
      </c>
      <c r="H33" s="371" t="s">
        <v>70</v>
      </c>
      <c r="I33" s="371"/>
      <c r="J33" s="371"/>
      <c r="K33" s="380" t="s">
        <v>109</v>
      </c>
      <c r="L33" s="384" t="s">
        <v>112</v>
      </c>
      <c r="M33" s="7" t="s">
        <v>18</v>
      </c>
      <c r="N33" s="8" t="s">
        <v>19</v>
      </c>
      <c r="O33" s="381" t="s">
        <v>20</v>
      </c>
    </row>
    <row r="34" spans="1:15" ht="12.75" customHeight="1">
      <c r="A34" s="387"/>
      <c r="B34" s="384"/>
      <c r="C34" s="378" t="s">
        <v>21</v>
      </c>
      <c r="D34" s="378" t="s">
        <v>22</v>
      </c>
      <c r="E34" s="380" t="s">
        <v>71</v>
      </c>
      <c r="F34" s="368"/>
      <c r="G34" s="369"/>
      <c r="H34" s="380" t="s">
        <v>72</v>
      </c>
      <c r="I34" s="380" t="s">
        <v>73</v>
      </c>
      <c r="J34" s="380" t="s">
        <v>13</v>
      </c>
      <c r="K34" s="380"/>
      <c r="L34" s="384"/>
      <c r="M34" s="7"/>
      <c r="N34" s="10"/>
      <c r="O34" s="382"/>
    </row>
    <row r="35" spans="1:15" ht="29.25" customHeight="1">
      <c r="A35" s="388"/>
      <c r="B35" s="384"/>
      <c r="C35" s="379"/>
      <c r="D35" s="379"/>
      <c r="E35" s="380"/>
      <c r="F35" s="379"/>
      <c r="G35" s="370"/>
      <c r="H35" s="380"/>
      <c r="I35" s="380"/>
      <c r="J35" s="380"/>
      <c r="K35" s="380"/>
      <c r="L35" s="384"/>
      <c r="M35" s="6"/>
      <c r="N35" s="10"/>
      <c r="O35" s="14" t="s">
        <v>23</v>
      </c>
    </row>
    <row r="36" spans="1:15" ht="12.75">
      <c r="A36" s="15">
        <v>1</v>
      </c>
      <c r="B36" s="15">
        <v>2</v>
      </c>
      <c r="C36" s="15">
        <v>3</v>
      </c>
      <c r="D36" s="15">
        <v>4</v>
      </c>
      <c r="E36" s="16">
        <v>5</v>
      </c>
      <c r="F36" s="15">
        <v>6</v>
      </c>
      <c r="G36" s="16">
        <v>7</v>
      </c>
      <c r="H36" s="16">
        <v>8</v>
      </c>
      <c r="I36" s="16">
        <v>9</v>
      </c>
      <c r="J36" s="18">
        <v>10</v>
      </c>
      <c r="K36" s="15">
        <v>11</v>
      </c>
      <c r="L36" s="15">
        <v>12</v>
      </c>
      <c r="M36" s="48"/>
      <c r="N36" s="48"/>
      <c r="O36" s="15">
        <v>13</v>
      </c>
    </row>
    <row r="37" spans="1:15" ht="25.5" hidden="1">
      <c r="A37" s="49" t="s">
        <v>37</v>
      </c>
      <c r="B37" s="50">
        <v>4</v>
      </c>
      <c r="C37" s="15"/>
      <c r="D37" s="15"/>
      <c r="E37" s="15"/>
      <c r="F37" s="15"/>
      <c r="G37" s="15"/>
      <c r="H37" s="15"/>
      <c r="I37" s="15"/>
      <c r="J37" s="48"/>
      <c r="K37" s="120">
        <v>10864</v>
      </c>
      <c r="L37" s="18"/>
      <c r="M37" s="48"/>
      <c r="N37" s="48"/>
      <c r="O37" s="48"/>
    </row>
    <row r="38" spans="1:15" ht="45.75" hidden="1">
      <c r="A38" s="51" t="s">
        <v>38</v>
      </c>
      <c r="B38" s="24">
        <v>112</v>
      </c>
      <c r="C38" s="52"/>
      <c r="D38" s="52"/>
      <c r="E38" s="52"/>
      <c r="F38" s="52"/>
      <c r="G38" s="53"/>
      <c r="H38" s="53"/>
      <c r="I38" s="53"/>
      <c r="J38" s="48"/>
      <c r="K38" s="90">
        <v>304192</v>
      </c>
      <c r="L38" s="53"/>
      <c r="M38" s="48"/>
      <c r="N38" s="48"/>
      <c r="O38" s="48"/>
    </row>
    <row r="39" spans="1:15" ht="60" hidden="1">
      <c r="A39" s="113" t="s">
        <v>106</v>
      </c>
      <c r="B39" s="24">
        <v>119</v>
      </c>
      <c r="C39" s="52"/>
      <c r="D39" s="52"/>
      <c r="E39" s="52"/>
      <c r="F39" s="52"/>
      <c r="G39" s="53"/>
      <c r="H39" s="53"/>
      <c r="I39" s="53"/>
      <c r="J39" s="48"/>
      <c r="K39" s="90">
        <v>323204</v>
      </c>
      <c r="L39" s="53"/>
      <c r="M39" s="48"/>
      <c r="N39" s="48"/>
      <c r="O39" s="48"/>
    </row>
    <row r="40" spans="1:15" ht="60" hidden="1">
      <c r="A40" s="113" t="s">
        <v>107</v>
      </c>
      <c r="B40" s="24">
        <v>95</v>
      </c>
      <c r="C40" s="52"/>
      <c r="D40" s="52"/>
      <c r="E40" s="52"/>
      <c r="F40" s="52"/>
      <c r="G40" s="53"/>
      <c r="H40" s="53"/>
      <c r="I40" s="53"/>
      <c r="J40" s="48"/>
      <c r="K40" s="90">
        <v>258020</v>
      </c>
      <c r="L40" s="53"/>
      <c r="M40" s="48"/>
      <c r="N40" s="48"/>
      <c r="O40" s="48"/>
    </row>
    <row r="41" spans="1:15" ht="25.5" customHeight="1">
      <c r="A41" s="116" t="s">
        <v>110</v>
      </c>
      <c r="B41" s="55">
        <f>SUM(B37:B40)</f>
        <v>330</v>
      </c>
      <c r="C41" s="48"/>
      <c r="D41" s="48"/>
      <c r="E41" s="48"/>
      <c r="F41" s="48"/>
      <c r="G41" s="48"/>
      <c r="H41" s="48"/>
      <c r="I41" s="48"/>
      <c r="J41" s="48"/>
      <c r="K41" s="30">
        <f>SUM(K37:K40)</f>
        <v>896280</v>
      </c>
      <c r="L41" s="32">
        <f>K41/B41</f>
        <v>2716</v>
      </c>
      <c r="M41" s="48"/>
      <c r="N41" s="48"/>
      <c r="O41" s="48"/>
    </row>
    <row r="43" spans="1:12" ht="15.75">
      <c r="A43" s="3" t="s">
        <v>3</v>
      </c>
      <c r="B43" s="3"/>
      <c r="C43" s="3"/>
      <c r="J43" s="4"/>
      <c r="K43" s="4"/>
      <c r="L43" s="4"/>
    </row>
    <row r="44" spans="1:12" ht="15.75">
      <c r="A44" s="3" t="s">
        <v>117</v>
      </c>
      <c r="B44" s="3"/>
      <c r="C44" s="3"/>
      <c r="K44" s="112"/>
      <c r="L44" s="4"/>
    </row>
    <row r="45" spans="1:12" ht="6.75" customHeight="1">
      <c r="A45" s="3"/>
      <c r="B45" s="3"/>
      <c r="C45" s="3"/>
      <c r="J45" s="4"/>
      <c r="K45" s="4"/>
      <c r="L45" s="4"/>
    </row>
    <row r="46" spans="1:15" ht="46.5" customHeight="1">
      <c r="A46" s="51" t="s">
        <v>39</v>
      </c>
      <c r="B46" s="141">
        <v>14</v>
      </c>
      <c r="C46" s="52"/>
      <c r="D46" s="52"/>
      <c r="E46" s="52"/>
      <c r="F46" s="52"/>
      <c r="G46" s="53"/>
      <c r="H46" s="53"/>
      <c r="I46" s="53"/>
      <c r="J46" s="142"/>
      <c r="K46" s="30">
        <v>137862</v>
      </c>
      <c r="L46" s="53">
        <f>K46/B46</f>
        <v>9847.285714285714</v>
      </c>
      <c r="M46" s="142"/>
      <c r="N46" s="142"/>
      <c r="O46" s="142"/>
    </row>
  </sheetData>
  <mergeCells count="32">
    <mergeCell ref="O33:O34"/>
    <mergeCell ref="C33:E33"/>
    <mergeCell ref="H33:J33"/>
    <mergeCell ref="E34:E35"/>
    <mergeCell ref="H34:H35"/>
    <mergeCell ref="I34:I35"/>
    <mergeCell ref="J34:J35"/>
    <mergeCell ref="K12:K14"/>
    <mergeCell ref="C13:C14"/>
    <mergeCell ref="D13:D14"/>
    <mergeCell ref="O12:O13"/>
    <mergeCell ref="L12:L14"/>
    <mergeCell ref="M12:M13"/>
    <mergeCell ref="H13:H14"/>
    <mergeCell ref="I13:I14"/>
    <mergeCell ref="J13:J14"/>
    <mergeCell ref="G12:G14"/>
    <mergeCell ref="A12:A14"/>
    <mergeCell ref="B12:B14"/>
    <mergeCell ref="C12:E12"/>
    <mergeCell ref="F12:F14"/>
    <mergeCell ref="E13:E14"/>
    <mergeCell ref="H12:J12"/>
    <mergeCell ref="A8:O8"/>
    <mergeCell ref="K33:K35"/>
    <mergeCell ref="L33:L35"/>
    <mergeCell ref="G33:G35"/>
    <mergeCell ref="A33:A35"/>
    <mergeCell ref="B33:B35"/>
    <mergeCell ref="F33:F35"/>
    <mergeCell ref="C34:C35"/>
    <mergeCell ref="D34:D35"/>
  </mergeCells>
  <printOptions horizontalCentered="1"/>
  <pageMargins left="0.3937007874015748" right="0.1968503937007874" top="0.3937007874015748" bottom="0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79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10.00390625" style="0" customWidth="1"/>
    <col min="3" max="3" width="10.625" style="0" customWidth="1"/>
    <col min="4" max="4" width="11.125" style="0" customWidth="1"/>
    <col min="5" max="5" width="10.375" style="0" bestFit="1" customWidth="1"/>
    <col min="6" max="6" width="10.625" style="0" customWidth="1"/>
    <col min="7" max="7" width="10.375" style="0" customWidth="1"/>
    <col min="8" max="8" width="11.375" style="0" customWidth="1"/>
    <col min="9" max="9" width="10.25390625" style="0" customWidth="1"/>
    <col min="10" max="10" width="10.125" style="0" customWidth="1"/>
    <col min="11" max="11" width="11.375" style="0" customWidth="1"/>
    <col min="12" max="12" width="12.00390625" style="0" customWidth="1"/>
    <col min="13" max="13" width="11.375" style="0" customWidth="1"/>
    <col min="14" max="14" width="10.25390625" style="0" customWidth="1"/>
    <col min="15" max="15" width="10.875" style="0" customWidth="1"/>
    <col min="16" max="16" width="10.25390625" style="0" customWidth="1"/>
    <col min="17" max="17" width="9.25390625" style="0" bestFit="1" customWidth="1"/>
  </cols>
  <sheetData>
    <row r="2" ht="14.25">
      <c r="T2" s="1" t="s">
        <v>172</v>
      </c>
    </row>
    <row r="3" ht="14.25">
      <c r="T3" s="1" t="s">
        <v>0</v>
      </c>
    </row>
    <row r="4" ht="12.75">
      <c r="T4" t="s">
        <v>244</v>
      </c>
    </row>
    <row r="5" ht="12.75">
      <c r="T5" t="s">
        <v>4</v>
      </c>
    </row>
    <row r="6" ht="12.75">
      <c r="T6" t="s">
        <v>6</v>
      </c>
    </row>
    <row r="8" spans="1:13" ht="18">
      <c r="A8" s="385" t="s">
        <v>1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118"/>
    </row>
    <row r="9" spans="1:16" ht="15.75">
      <c r="A9" s="3" t="s">
        <v>85</v>
      </c>
      <c r="B9" s="3"/>
      <c r="C9" s="3"/>
      <c r="P9" s="4"/>
    </row>
    <row r="10" spans="1:16" ht="15.75">
      <c r="A10" s="3" t="s">
        <v>86</v>
      </c>
      <c r="B10" s="3"/>
      <c r="C10" s="3"/>
      <c r="P10" s="4"/>
    </row>
    <row r="11" spans="1:5" ht="15.75">
      <c r="A11" s="3"/>
      <c r="B11" s="3"/>
      <c r="C11" s="3"/>
      <c r="D11" s="3"/>
      <c r="E11" s="3"/>
    </row>
    <row r="12" spans="1:17" ht="12.75">
      <c r="A12" s="386" t="s">
        <v>7</v>
      </c>
      <c r="B12" s="384" t="s">
        <v>8</v>
      </c>
      <c r="C12" s="380" t="s">
        <v>9</v>
      </c>
      <c r="D12" s="380"/>
      <c r="E12" s="380"/>
      <c r="F12" s="378" t="s">
        <v>10</v>
      </c>
      <c r="G12" s="389" t="s">
        <v>87</v>
      </c>
      <c r="H12" s="380" t="s">
        <v>88</v>
      </c>
      <c r="I12" s="380"/>
      <c r="J12" s="380"/>
      <c r="K12" s="380" t="s">
        <v>113</v>
      </c>
      <c r="L12" s="371" t="s">
        <v>20</v>
      </c>
      <c r="M12" s="138"/>
      <c r="N12" s="449"/>
      <c r="O12" s="450"/>
      <c r="P12" s="450"/>
      <c r="Q12" s="451"/>
    </row>
    <row r="13" spans="1:17" ht="12.75">
      <c r="A13" s="387"/>
      <c r="B13" s="384"/>
      <c r="C13" s="380" t="s">
        <v>21</v>
      </c>
      <c r="D13" s="380" t="s">
        <v>22</v>
      </c>
      <c r="E13" s="380" t="s">
        <v>72</v>
      </c>
      <c r="F13" s="368"/>
      <c r="G13" s="369"/>
      <c r="H13" s="445" t="s">
        <v>89</v>
      </c>
      <c r="I13" s="445" t="s">
        <v>90</v>
      </c>
      <c r="J13" s="445" t="s">
        <v>13</v>
      </c>
      <c r="K13" s="380"/>
      <c r="L13" s="371"/>
      <c r="M13" s="138"/>
      <c r="N13" s="449"/>
      <c r="O13" s="450"/>
      <c r="P13" s="450"/>
      <c r="Q13" s="451"/>
    </row>
    <row r="14" spans="1:17" ht="26.25" customHeight="1">
      <c r="A14" s="388"/>
      <c r="B14" s="384"/>
      <c r="C14" s="380"/>
      <c r="D14" s="380"/>
      <c r="E14" s="380"/>
      <c r="F14" s="379"/>
      <c r="G14" s="370"/>
      <c r="H14" s="445"/>
      <c r="I14" s="445"/>
      <c r="J14" s="445"/>
      <c r="K14" s="380"/>
      <c r="L14" s="85" t="s">
        <v>23</v>
      </c>
      <c r="M14" s="138"/>
      <c r="N14" s="449"/>
      <c r="O14" s="450"/>
      <c r="P14" s="450"/>
      <c r="Q14" s="123"/>
    </row>
    <row r="15" spans="1:17" s="103" customFormat="1" ht="12">
      <c r="A15" s="100">
        <v>1</v>
      </c>
      <c r="B15" s="100">
        <v>2</v>
      </c>
      <c r="C15" s="100">
        <v>3</v>
      </c>
      <c r="D15" s="100">
        <v>4</v>
      </c>
      <c r="E15" s="101">
        <v>5</v>
      </c>
      <c r="F15" s="101">
        <v>6</v>
      </c>
      <c r="G15" s="100">
        <v>7</v>
      </c>
      <c r="H15" s="101">
        <v>8</v>
      </c>
      <c r="I15" s="101">
        <v>9</v>
      </c>
      <c r="J15" s="101">
        <v>10</v>
      </c>
      <c r="K15" s="101">
        <v>11</v>
      </c>
      <c r="L15" s="100">
        <v>12</v>
      </c>
      <c r="M15" s="127"/>
      <c r="N15" s="109"/>
      <c r="O15" s="124"/>
      <c r="P15" s="109"/>
      <c r="Q15" s="109"/>
    </row>
    <row r="16" spans="1:17" ht="24.75" customHeight="1">
      <c r="A16" s="48" t="s">
        <v>24</v>
      </c>
      <c r="B16" s="104"/>
      <c r="C16" s="57">
        <v>79286</v>
      </c>
      <c r="D16" s="57">
        <v>5800</v>
      </c>
      <c r="E16" s="57">
        <v>49100</v>
      </c>
      <c r="F16" s="57">
        <f>SUM(C16:E16)</f>
        <v>134186</v>
      </c>
      <c r="G16" s="58">
        <f>SUM(H16:J16)</f>
        <v>51100</v>
      </c>
      <c r="H16" s="58">
        <v>49100</v>
      </c>
      <c r="I16" s="58">
        <v>2000</v>
      </c>
      <c r="J16" s="58"/>
      <c r="K16" s="57">
        <f>F16-H16-I16</f>
        <v>83086</v>
      </c>
      <c r="L16" s="57"/>
      <c r="M16" s="128"/>
      <c r="N16" s="125"/>
      <c r="O16" s="125"/>
      <c r="P16" s="125"/>
      <c r="Q16" s="125"/>
    </row>
    <row r="17" spans="1:17" ht="24.75" customHeight="1">
      <c r="A17" s="48" t="s">
        <v>25</v>
      </c>
      <c r="B17" s="104"/>
      <c r="C17" s="57">
        <v>141362</v>
      </c>
      <c r="D17" s="57">
        <v>18100</v>
      </c>
      <c r="E17" s="57">
        <v>64100</v>
      </c>
      <c r="F17" s="57">
        <f aca="true" t="shared" si="0" ref="F17:F25">SUM(C17:E17)</f>
        <v>223562</v>
      </c>
      <c r="G17" s="58">
        <f aca="true" t="shared" si="1" ref="G17:G25">SUM(H17:J17)</f>
        <v>64900</v>
      </c>
      <c r="H17" s="58">
        <v>64100</v>
      </c>
      <c r="I17" s="58">
        <v>800</v>
      </c>
      <c r="J17" s="58"/>
      <c r="K17" s="57">
        <f aca="true" t="shared" si="2" ref="K17:K25">F17-H17-I17</f>
        <v>158662</v>
      </c>
      <c r="L17" s="57"/>
      <c r="M17" s="128"/>
      <c r="N17" s="125"/>
      <c r="O17" s="125"/>
      <c r="P17" s="125"/>
      <c r="Q17" s="125"/>
    </row>
    <row r="18" spans="1:17" ht="24.75" customHeight="1">
      <c r="A18" s="105" t="s">
        <v>91</v>
      </c>
      <c r="B18" s="104"/>
      <c r="C18" s="57">
        <v>55171</v>
      </c>
      <c r="D18" s="57">
        <v>7900</v>
      </c>
      <c r="E18" s="57">
        <v>57200</v>
      </c>
      <c r="F18" s="57">
        <f t="shared" si="0"/>
        <v>120271</v>
      </c>
      <c r="G18" s="58">
        <f t="shared" si="1"/>
        <v>63200</v>
      </c>
      <c r="H18" s="58">
        <v>57200</v>
      </c>
      <c r="I18" s="58">
        <v>6000</v>
      </c>
      <c r="J18" s="58"/>
      <c r="K18" s="57">
        <f t="shared" si="2"/>
        <v>57071</v>
      </c>
      <c r="L18" s="57"/>
      <c r="M18" s="128"/>
      <c r="N18" s="125"/>
      <c r="O18" s="125"/>
      <c r="P18" s="125"/>
      <c r="Q18" s="125"/>
    </row>
    <row r="19" spans="1:17" ht="24.75" customHeight="1">
      <c r="A19" s="48" t="s">
        <v>27</v>
      </c>
      <c r="B19" s="104"/>
      <c r="C19" s="57">
        <v>139352</v>
      </c>
      <c r="D19" s="57">
        <v>10100</v>
      </c>
      <c r="E19" s="57">
        <v>70000</v>
      </c>
      <c r="F19" s="57">
        <f t="shared" si="0"/>
        <v>219452</v>
      </c>
      <c r="G19" s="58">
        <f t="shared" si="1"/>
        <v>72720</v>
      </c>
      <c r="H19" s="58">
        <v>70000</v>
      </c>
      <c r="I19" s="58">
        <v>2720</v>
      </c>
      <c r="J19" s="58"/>
      <c r="K19" s="57">
        <f t="shared" si="2"/>
        <v>146732</v>
      </c>
      <c r="L19" s="57"/>
      <c r="M19" s="128"/>
      <c r="N19" s="125"/>
      <c r="O19" s="125"/>
      <c r="P19" s="125"/>
      <c r="Q19" s="125"/>
    </row>
    <row r="20" spans="1:17" ht="24.75" customHeight="1">
      <c r="A20" s="48" t="s">
        <v>28</v>
      </c>
      <c r="B20" s="104"/>
      <c r="C20" s="57">
        <v>128478</v>
      </c>
      <c r="D20" s="57">
        <v>39050</v>
      </c>
      <c r="E20" s="57">
        <v>51300</v>
      </c>
      <c r="F20" s="57">
        <f t="shared" si="0"/>
        <v>218828</v>
      </c>
      <c r="G20" s="58">
        <f t="shared" si="1"/>
        <v>51400</v>
      </c>
      <c r="H20" s="58">
        <v>51300</v>
      </c>
      <c r="I20" s="58">
        <v>0</v>
      </c>
      <c r="J20" s="58">
        <v>100</v>
      </c>
      <c r="K20" s="57">
        <f t="shared" si="2"/>
        <v>167528</v>
      </c>
      <c r="L20" s="57"/>
      <c r="M20" s="128"/>
      <c r="N20" s="125"/>
      <c r="O20" s="125"/>
      <c r="P20" s="125"/>
      <c r="Q20" s="125"/>
    </row>
    <row r="21" spans="1:17" ht="24.75" customHeight="1">
      <c r="A21" s="48" t="s">
        <v>29</v>
      </c>
      <c r="B21" s="104"/>
      <c r="C21" s="57">
        <v>175099</v>
      </c>
      <c r="D21" s="57">
        <v>7500</v>
      </c>
      <c r="E21" s="57">
        <v>68000</v>
      </c>
      <c r="F21" s="57">
        <f t="shared" si="0"/>
        <v>250599</v>
      </c>
      <c r="G21" s="58">
        <f t="shared" si="1"/>
        <v>68100</v>
      </c>
      <c r="H21" s="58">
        <v>68000</v>
      </c>
      <c r="I21" s="58">
        <v>0</v>
      </c>
      <c r="J21" s="58">
        <v>100</v>
      </c>
      <c r="K21" s="57">
        <f t="shared" si="2"/>
        <v>182599</v>
      </c>
      <c r="L21" s="57"/>
      <c r="M21" s="128"/>
      <c r="N21" s="125"/>
      <c r="O21" s="125"/>
      <c r="P21" s="125"/>
      <c r="Q21" s="125"/>
    </row>
    <row r="22" spans="1:17" ht="24.75" customHeight="1">
      <c r="A22" s="48" t="s">
        <v>30</v>
      </c>
      <c r="B22" s="104"/>
      <c r="C22" s="57">
        <v>193198</v>
      </c>
      <c r="D22" s="57">
        <v>7610</v>
      </c>
      <c r="E22" s="57">
        <v>90000</v>
      </c>
      <c r="F22" s="57">
        <f t="shared" si="0"/>
        <v>290808</v>
      </c>
      <c r="G22" s="58">
        <f t="shared" si="1"/>
        <v>93744</v>
      </c>
      <c r="H22" s="58">
        <v>90000</v>
      </c>
      <c r="I22" s="58">
        <v>3744</v>
      </c>
      <c r="J22" s="58"/>
      <c r="K22" s="57">
        <f t="shared" si="2"/>
        <v>197064</v>
      </c>
      <c r="L22" s="57"/>
      <c r="M22" s="128"/>
      <c r="N22" s="125"/>
      <c r="O22" s="125"/>
      <c r="P22" s="125"/>
      <c r="Q22" s="125"/>
    </row>
    <row r="23" spans="1:17" ht="24.75" customHeight="1">
      <c r="A23" s="48" t="s">
        <v>31</v>
      </c>
      <c r="B23" s="104"/>
      <c r="C23" s="57">
        <v>161403</v>
      </c>
      <c r="D23" s="57">
        <v>22950</v>
      </c>
      <c r="E23" s="57">
        <v>120000</v>
      </c>
      <c r="F23" s="57">
        <f t="shared" si="0"/>
        <v>304353</v>
      </c>
      <c r="G23" s="58">
        <f t="shared" si="1"/>
        <v>124500</v>
      </c>
      <c r="H23" s="58">
        <v>120000</v>
      </c>
      <c r="I23" s="58">
        <v>4500</v>
      </c>
      <c r="J23" s="58"/>
      <c r="K23" s="57">
        <f t="shared" si="2"/>
        <v>179853</v>
      </c>
      <c r="L23" s="57"/>
      <c r="M23" s="128"/>
      <c r="N23" s="125"/>
      <c r="O23" s="125"/>
      <c r="P23" s="125"/>
      <c r="Q23" s="125"/>
    </row>
    <row r="24" spans="1:17" ht="24.75" customHeight="1">
      <c r="A24" s="48" t="s">
        <v>92</v>
      </c>
      <c r="B24" s="104"/>
      <c r="C24" s="57">
        <v>44050</v>
      </c>
      <c r="D24" s="57">
        <v>6390</v>
      </c>
      <c r="E24" s="57">
        <v>34000</v>
      </c>
      <c r="F24" s="57">
        <f t="shared" si="0"/>
        <v>84440</v>
      </c>
      <c r="G24" s="58">
        <f t="shared" si="1"/>
        <v>34000</v>
      </c>
      <c r="H24" s="58">
        <v>34000</v>
      </c>
      <c r="I24" s="58">
        <v>0</v>
      </c>
      <c r="J24" s="58"/>
      <c r="K24" s="57">
        <f t="shared" si="2"/>
        <v>50440</v>
      </c>
      <c r="L24" s="57"/>
      <c r="M24" s="128"/>
      <c r="N24" s="125"/>
      <c r="O24" s="125"/>
      <c r="P24" s="125"/>
      <c r="Q24" s="125"/>
    </row>
    <row r="25" spans="1:17" ht="24.75" customHeight="1">
      <c r="A25" s="75" t="s">
        <v>93</v>
      </c>
      <c r="B25" s="106"/>
      <c r="C25" s="74">
        <v>78397</v>
      </c>
      <c r="D25" s="74">
        <v>10410</v>
      </c>
      <c r="E25" s="74">
        <v>35720</v>
      </c>
      <c r="F25" s="57">
        <f t="shared" si="0"/>
        <v>124527</v>
      </c>
      <c r="G25" s="58">
        <f t="shared" si="1"/>
        <v>42270</v>
      </c>
      <c r="H25" s="58">
        <v>35720</v>
      </c>
      <c r="I25" s="58">
        <v>6550</v>
      </c>
      <c r="J25" s="58"/>
      <c r="K25" s="57">
        <f t="shared" si="2"/>
        <v>82257</v>
      </c>
      <c r="L25" s="57"/>
      <c r="M25" s="128"/>
      <c r="N25" s="125"/>
      <c r="O25" s="125"/>
      <c r="P25" s="125"/>
      <c r="Q25" s="125"/>
    </row>
    <row r="26" spans="1:17" s="1" customFormat="1" ht="22.5" customHeight="1">
      <c r="A26" s="55" t="s">
        <v>32</v>
      </c>
      <c r="B26" s="55"/>
      <c r="C26" s="30">
        <f aca="true" t="shared" si="3" ref="C26:K26">SUM(C16:C25)</f>
        <v>1195796</v>
      </c>
      <c r="D26" s="30">
        <f t="shared" si="3"/>
        <v>135810</v>
      </c>
      <c r="E26" s="30">
        <f t="shared" si="3"/>
        <v>639420</v>
      </c>
      <c r="F26" s="30">
        <f t="shared" si="3"/>
        <v>1971026</v>
      </c>
      <c r="G26" s="30">
        <f t="shared" si="3"/>
        <v>665934</v>
      </c>
      <c r="H26" s="30">
        <f t="shared" si="3"/>
        <v>639420</v>
      </c>
      <c r="I26" s="30">
        <f t="shared" si="3"/>
        <v>26314</v>
      </c>
      <c r="J26" s="30">
        <f t="shared" si="3"/>
        <v>200</v>
      </c>
      <c r="K26" s="30">
        <f t="shared" si="3"/>
        <v>1305292</v>
      </c>
      <c r="L26" s="30"/>
      <c r="M26" s="139"/>
      <c r="N26" s="37"/>
      <c r="O26" s="37"/>
      <c r="P26" s="37"/>
      <c r="Q26" s="126"/>
    </row>
    <row r="45" ht="14.25">
      <c r="N45" s="1"/>
    </row>
    <row r="46" ht="14.25">
      <c r="N46" s="1"/>
    </row>
    <row r="52" spans="1:13" ht="18">
      <c r="A52" s="385" t="s">
        <v>1</v>
      </c>
      <c r="B52" s="385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</row>
    <row r="53" spans="1:13" ht="18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</row>
    <row r="54" spans="1:15" ht="15.75">
      <c r="A54" s="3" t="s">
        <v>85</v>
      </c>
      <c r="B54" s="3"/>
      <c r="G54" s="1"/>
      <c r="H54" s="1"/>
      <c r="I54" s="1"/>
      <c r="J54" s="1"/>
      <c r="K54" s="1"/>
      <c r="N54" s="4"/>
      <c r="O54" s="4"/>
    </row>
    <row r="55" spans="1:15" ht="15.75">
      <c r="A55" s="3" t="s">
        <v>94</v>
      </c>
      <c r="B55" s="3"/>
      <c r="C55" s="3"/>
      <c r="N55" s="4"/>
      <c r="O55" s="4"/>
    </row>
    <row r="56" spans="1:4" ht="15.75">
      <c r="A56" s="3"/>
      <c r="B56" s="3"/>
      <c r="C56" s="3"/>
      <c r="D56" s="3"/>
    </row>
    <row r="57" spans="1:16" ht="22.5" customHeight="1">
      <c r="A57" s="440" t="s">
        <v>7</v>
      </c>
      <c r="B57" s="384" t="s">
        <v>8</v>
      </c>
      <c r="C57" s="380" t="s">
        <v>9</v>
      </c>
      <c r="D57" s="380"/>
      <c r="E57" s="380" t="s">
        <v>10</v>
      </c>
      <c r="F57" s="380" t="s">
        <v>87</v>
      </c>
      <c r="G57" s="48" t="s">
        <v>88</v>
      </c>
      <c r="H57" s="380" t="s">
        <v>15</v>
      </c>
      <c r="I57" s="438" t="s">
        <v>16</v>
      </c>
      <c r="J57" s="439"/>
      <c r="K57" s="439"/>
      <c r="L57" s="384" t="s">
        <v>171</v>
      </c>
      <c r="M57" s="19" t="s">
        <v>20</v>
      </c>
      <c r="N57" s="131"/>
      <c r="O57" s="131"/>
      <c r="P57" s="94"/>
    </row>
    <row r="58" spans="1:16" ht="37.5" customHeight="1">
      <c r="A58" s="440"/>
      <c r="B58" s="384"/>
      <c r="C58" s="7" t="s">
        <v>21</v>
      </c>
      <c r="D58" s="7" t="s">
        <v>22</v>
      </c>
      <c r="E58" s="380"/>
      <c r="F58" s="380"/>
      <c r="G58" s="245" t="s">
        <v>13</v>
      </c>
      <c r="H58" s="380"/>
      <c r="I58" s="12" t="s">
        <v>119</v>
      </c>
      <c r="J58" s="88" t="s">
        <v>169</v>
      </c>
      <c r="K58" s="5" t="s">
        <v>19</v>
      </c>
      <c r="L58" s="384"/>
      <c r="M58" s="85" t="s">
        <v>23</v>
      </c>
      <c r="N58" s="131"/>
      <c r="O58" s="131"/>
      <c r="P58" s="94"/>
    </row>
    <row r="59" spans="1:17" ht="15" customHeight="1">
      <c r="A59" s="15">
        <v>1</v>
      </c>
      <c r="B59" s="15">
        <v>2</v>
      </c>
      <c r="C59" s="15">
        <v>3</v>
      </c>
      <c r="D59" s="15">
        <v>4</v>
      </c>
      <c r="E59" s="15">
        <v>5</v>
      </c>
      <c r="F59" s="15">
        <v>6</v>
      </c>
      <c r="G59" s="15">
        <v>7</v>
      </c>
      <c r="H59" s="15">
        <v>8</v>
      </c>
      <c r="I59" s="15">
        <v>9</v>
      </c>
      <c r="J59" s="15">
        <v>10</v>
      </c>
      <c r="K59" s="15">
        <v>11</v>
      </c>
      <c r="L59" s="15">
        <v>13</v>
      </c>
      <c r="M59" s="18">
        <v>15</v>
      </c>
      <c r="N59" s="94"/>
      <c r="O59" s="292"/>
      <c r="P59" s="293"/>
      <c r="Q59" s="131"/>
    </row>
    <row r="60" spans="1:17" ht="30" customHeight="1">
      <c r="A60" s="55" t="s">
        <v>95</v>
      </c>
      <c r="B60" s="55"/>
      <c r="C60" s="30">
        <v>630350</v>
      </c>
      <c r="D60" s="30">
        <v>24324</v>
      </c>
      <c r="E60" s="30">
        <f>SUM(C60:D60)</f>
        <v>654674</v>
      </c>
      <c r="F60" s="30">
        <f>SUM(G60)</f>
        <v>600</v>
      </c>
      <c r="G60" s="30">
        <v>600</v>
      </c>
      <c r="H60" s="30">
        <f>E60-F60</f>
        <v>654074</v>
      </c>
      <c r="I60" s="30">
        <v>610670</v>
      </c>
      <c r="J60" s="30"/>
      <c r="K60" s="30"/>
      <c r="L60" s="30">
        <v>610670</v>
      </c>
      <c r="M60" s="32">
        <f>L60-H60</f>
        <v>-43404</v>
      </c>
      <c r="N60" s="37"/>
      <c r="O60" s="92"/>
      <c r="P60" s="92"/>
      <c r="Q60" s="93"/>
    </row>
    <row r="61" spans="7:11" ht="14.25">
      <c r="G61" s="1"/>
      <c r="H61" s="1"/>
      <c r="I61" s="1"/>
      <c r="J61" s="1"/>
      <c r="K61" s="1"/>
    </row>
    <row r="62" spans="1:3" ht="15.75">
      <c r="A62" s="3" t="s">
        <v>85</v>
      </c>
      <c r="B62" s="3"/>
      <c r="C62" s="3"/>
    </row>
    <row r="63" spans="1:11" ht="15.75">
      <c r="A63" s="3" t="s">
        <v>96</v>
      </c>
      <c r="B63" s="3"/>
      <c r="C63" s="3"/>
      <c r="K63" s="112"/>
    </row>
    <row r="64" spans="1:4" ht="15.75">
      <c r="A64" s="3"/>
      <c r="B64" s="3"/>
      <c r="C64" s="3"/>
      <c r="D64" s="3"/>
    </row>
    <row r="65" spans="1:16" ht="12.75" customHeight="1">
      <c r="A65" s="386" t="s">
        <v>7</v>
      </c>
      <c r="B65" s="442" t="s">
        <v>8</v>
      </c>
      <c r="C65" s="438" t="s">
        <v>9</v>
      </c>
      <c r="D65" s="439"/>
      <c r="E65" s="441"/>
      <c r="F65" s="378" t="s">
        <v>10</v>
      </c>
      <c r="G65" s="445" t="s">
        <v>245</v>
      </c>
      <c r="H65" s="371" t="s">
        <v>88</v>
      </c>
      <c r="I65" s="371"/>
      <c r="J65" s="371"/>
      <c r="K65" s="371"/>
      <c r="L65" s="378" t="s">
        <v>116</v>
      </c>
      <c r="M65" s="380" t="s">
        <v>16</v>
      </c>
      <c r="N65" s="380"/>
      <c r="O65" s="380" t="s">
        <v>17</v>
      </c>
      <c r="P65" s="384" t="s">
        <v>103</v>
      </c>
    </row>
    <row r="66" spans="1:16" ht="12.75" customHeight="1">
      <c r="A66" s="387"/>
      <c r="B66" s="443"/>
      <c r="C66" s="378" t="s">
        <v>21</v>
      </c>
      <c r="D66" s="378" t="s">
        <v>22</v>
      </c>
      <c r="E66" s="447" t="s">
        <v>97</v>
      </c>
      <c r="F66" s="368"/>
      <c r="G66" s="445"/>
      <c r="H66" s="446" t="s">
        <v>246</v>
      </c>
      <c r="I66" s="446" t="s">
        <v>13</v>
      </c>
      <c r="J66" s="445" t="s">
        <v>72</v>
      </c>
      <c r="K66" s="384" t="s">
        <v>247</v>
      </c>
      <c r="L66" s="368"/>
      <c r="M66" s="380"/>
      <c r="N66" s="380"/>
      <c r="O66" s="380"/>
      <c r="P66" s="384"/>
    </row>
    <row r="67" spans="1:16" ht="48" customHeight="1">
      <c r="A67" s="388"/>
      <c r="B67" s="444"/>
      <c r="C67" s="379"/>
      <c r="D67" s="379"/>
      <c r="E67" s="448"/>
      <c r="F67" s="379"/>
      <c r="G67" s="445"/>
      <c r="H67" s="446"/>
      <c r="I67" s="446"/>
      <c r="J67" s="445"/>
      <c r="K67" s="384"/>
      <c r="L67" s="379"/>
      <c r="M67" s="108" t="s">
        <v>18</v>
      </c>
      <c r="N67" s="108" t="s">
        <v>19</v>
      </c>
      <c r="O67" s="380"/>
      <c r="P67" s="384"/>
    </row>
    <row r="68" spans="1:16" s="132" customFormat="1" ht="12">
      <c r="A68" s="100">
        <v>1</v>
      </c>
      <c r="B68" s="100">
        <v>2</v>
      </c>
      <c r="C68" s="100">
        <v>3</v>
      </c>
      <c r="D68" s="100">
        <v>4</v>
      </c>
      <c r="E68" s="101">
        <v>5</v>
      </c>
      <c r="F68" s="100">
        <v>6</v>
      </c>
      <c r="G68" s="101">
        <v>7</v>
      </c>
      <c r="H68" s="132">
        <v>8</v>
      </c>
      <c r="I68" s="101">
        <v>9</v>
      </c>
      <c r="J68" s="101">
        <v>10</v>
      </c>
      <c r="K68" s="101">
        <v>11</v>
      </c>
      <c r="L68" s="102">
        <v>12</v>
      </c>
      <c r="M68" s="100">
        <v>13</v>
      </c>
      <c r="N68" s="102">
        <v>14</v>
      </c>
      <c r="O68" s="100">
        <v>15</v>
      </c>
      <c r="P68" s="100">
        <v>16</v>
      </c>
    </row>
    <row r="69" spans="1:16" ht="24.75" customHeight="1">
      <c r="A69" s="48" t="s">
        <v>98</v>
      </c>
      <c r="B69" s="19">
        <v>248</v>
      </c>
      <c r="C69" s="22">
        <v>770372</v>
      </c>
      <c r="D69" s="22">
        <v>194500</v>
      </c>
      <c r="E69" s="22">
        <v>180000</v>
      </c>
      <c r="F69" s="23">
        <f>SUM(C69:E69)</f>
        <v>1144872</v>
      </c>
      <c r="G69" s="22">
        <f>SUM(H69:K69)</f>
        <v>349000</v>
      </c>
      <c r="H69" s="119">
        <v>155400</v>
      </c>
      <c r="I69" s="22">
        <v>1000</v>
      </c>
      <c r="J69" s="22">
        <v>180000</v>
      </c>
      <c r="K69" s="22">
        <v>12600</v>
      </c>
      <c r="L69" s="25">
        <v>796872</v>
      </c>
      <c r="M69" s="25">
        <v>796872</v>
      </c>
      <c r="N69" s="48"/>
      <c r="O69" s="20">
        <f>SUM(M69:N69)</f>
        <v>796872</v>
      </c>
      <c r="P69" s="20">
        <f>O69/B69</f>
        <v>3213.1935483870966</v>
      </c>
    </row>
    <row r="70" spans="1:16" ht="24.75" customHeight="1">
      <c r="A70" s="48" t="s">
        <v>99</v>
      </c>
      <c r="B70" s="19">
        <v>225</v>
      </c>
      <c r="C70" s="22">
        <v>661659</v>
      </c>
      <c r="D70" s="22">
        <v>238600</v>
      </c>
      <c r="E70" s="22">
        <v>200000</v>
      </c>
      <c r="F70" s="23">
        <f>SUM(C70:E70)</f>
        <v>1100259</v>
      </c>
      <c r="G70" s="22">
        <f>SUM(H70:K70)</f>
        <v>341276</v>
      </c>
      <c r="H70" s="119">
        <v>137400</v>
      </c>
      <c r="I70" s="22">
        <v>1500</v>
      </c>
      <c r="J70" s="22">
        <v>200000</v>
      </c>
      <c r="K70" s="22">
        <v>2376</v>
      </c>
      <c r="L70" s="25">
        <v>760483</v>
      </c>
      <c r="M70" s="25">
        <v>760483</v>
      </c>
      <c r="N70" s="48"/>
      <c r="O70" s="20">
        <f>SUM(M70:N70)</f>
        <v>760483</v>
      </c>
      <c r="P70" s="20">
        <f>O70/B70</f>
        <v>3379.9244444444444</v>
      </c>
    </row>
    <row r="71" spans="1:16" ht="24.75" customHeight="1">
      <c r="A71" s="48" t="s">
        <v>100</v>
      </c>
      <c r="B71" s="19">
        <v>82</v>
      </c>
      <c r="C71" s="22">
        <v>423785</v>
      </c>
      <c r="D71" s="22">
        <v>76640</v>
      </c>
      <c r="E71" s="22">
        <v>85000</v>
      </c>
      <c r="F71" s="23">
        <f>SUM(C71:E71)</f>
        <v>585425</v>
      </c>
      <c r="G71" s="22">
        <f>SUM(H71:K71)</f>
        <v>136100</v>
      </c>
      <c r="H71" s="119">
        <v>49200</v>
      </c>
      <c r="I71" s="22">
        <v>200</v>
      </c>
      <c r="J71" s="22">
        <v>85000</v>
      </c>
      <c r="K71" s="22">
        <v>1700</v>
      </c>
      <c r="L71" s="25">
        <v>449525</v>
      </c>
      <c r="M71" s="25">
        <v>449525</v>
      </c>
      <c r="N71" s="48"/>
      <c r="O71" s="20">
        <f>SUM(M71:N71)</f>
        <v>449525</v>
      </c>
      <c r="P71" s="20">
        <f>O71/B71</f>
        <v>5482.012195121952</v>
      </c>
    </row>
    <row r="72" spans="1:16" ht="24.75" customHeight="1">
      <c r="A72" s="55" t="s">
        <v>32</v>
      </c>
      <c r="B72" s="55">
        <f>SUM(B69:B71)</f>
        <v>555</v>
      </c>
      <c r="C72" s="30">
        <f>SUM(C69:C71)</f>
        <v>1855816</v>
      </c>
      <c r="D72" s="30">
        <f>SUM(D69:D71)</f>
        <v>509740</v>
      </c>
      <c r="E72" s="30">
        <f>SUM(E69:E71)</f>
        <v>465000</v>
      </c>
      <c r="F72" s="30">
        <f>SUM(F69:F71)</f>
        <v>2830556</v>
      </c>
      <c r="G72" s="30">
        <f>SUM(H72:K72)</f>
        <v>826376</v>
      </c>
      <c r="H72" s="32">
        <f aca="true" t="shared" si="4" ref="H72:M72">SUM(H69:H71)</f>
        <v>342000</v>
      </c>
      <c r="I72" s="30">
        <f t="shared" si="4"/>
        <v>2700</v>
      </c>
      <c r="J72" s="30">
        <f t="shared" si="4"/>
        <v>465000</v>
      </c>
      <c r="K72" s="30">
        <f t="shared" si="4"/>
        <v>16676</v>
      </c>
      <c r="L72" s="32">
        <f t="shared" si="4"/>
        <v>2006880</v>
      </c>
      <c r="M72" s="32">
        <f t="shared" si="4"/>
        <v>2006880</v>
      </c>
      <c r="N72" s="32"/>
      <c r="O72" s="32">
        <f>SUM(O69:O71)</f>
        <v>2006880</v>
      </c>
      <c r="P72" s="32">
        <f>O72/B72</f>
        <v>3616</v>
      </c>
    </row>
    <row r="73" spans="11:13" ht="12.75">
      <c r="K73" s="26"/>
      <c r="L73" s="26"/>
      <c r="M73" s="26"/>
    </row>
    <row r="74" spans="1:11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6" ht="32.25" customHeight="1">
      <c r="A75" s="111" t="s">
        <v>101</v>
      </c>
      <c r="B75" s="65">
        <v>66</v>
      </c>
      <c r="C75" s="15"/>
      <c r="D75" s="15"/>
      <c r="E75" s="72"/>
      <c r="F75" s="72"/>
      <c r="G75" s="53"/>
      <c r="H75" s="53"/>
      <c r="I75" s="53"/>
      <c r="J75" s="53"/>
      <c r="K75" s="53"/>
      <c r="L75" s="53">
        <v>100794</v>
      </c>
      <c r="M75" s="53">
        <v>100794</v>
      </c>
      <c r="N75" s="53"/>
      <c r="O75" s="68">
        <v>100794</v>
      </c>
      <c r="P75" s="53">
        <f>O75/B75</f>
        <v>1527.1818181818182</v>
      </c>
    </row>
    <row r="77" spans="1:15" ht="15.75">
      <c r="A77" s="3" t="s">
        <v>254</v>
      </c>
      <c r="O77" s="136">
        <v>11335</v>
      </c>
    </row>
    <row r="78" ht="15">
      <c r="O78" s="136"/>
    </row>
    <row r="79" spans="1:15" ht="15.75">
      <c r="A79" s="3" t="s">
        <v>255</v>
      </c>
      <c r="O79" s="136">
        <v>24293</v>
      </c>
    </row>
  </sheetData>
  <mergeCells count="45">
    <mergeCell ref="Q12:Q13"/>
    <mergeCell ref="A52:M52"/>
    <mergeCell ref="P12:P14"/>
    <mergeCell ref="A12:A14"/>
    <mergeCell ref="B12:B14"/>
    <mergeCell ref="C12:E12"/>
    <mergeCell ref="F12:F14"/>
    <mergeCell ref="G12:G14"/>
    <mergeCell ref="D13:D14"/>
    <mergeCell ref="E13:E14"/>
    <mergeCell ref="H13:H14"/>
    <mergeCell ref="I66:I67"/>
    <mergeCell ref="N12:N14"/>
    <mergeCell ref="O12:O14"/>
    <mergeCell ref="L12:L13"/>
    <mergeCell ref="K12:K14"/>
    <mergeCell ref="H65:K65"/>
    <mergeCell ref="O65:O67"/>
    <mergeCell ref="L57:L58"/>
    <mergeCell ref="A8:L8"/>
    <mergeCell ref="F65:F67"/>
    <mergeCell ref="C57:D57"/>
    <mergeCell ref="E66:E67"/>
    <mergeCell ref="D66:D67"/>
    <mergeCell ref="C66:C67"/>
    <mergeCell ref="I13:I14"/>
    <mergeCell ref="J13:J14"/>
    <mergeCell ref="H12:J12"/>
    <mergeCell ref="C13:C14"/>
    <mergeCell ref="A65:A67"/>
    <mergeCell ref="J66:J67"/>
    <mergeCell ref="L65:L67"/>
    <mergeCell ref="H66:H67"/>
    <mergeCell ref="G65:G67"/>
    <mergeCell ref="K66:K67"/>
    <mergeCell ref="P65:P67"/>
    <mergeCell ref="M65:N66"/>
    <mergeCell ref="I57:K57"/>
    <mergeCell ref="A57:A58"/>
    <mergeCell ref="B57:B58"/>
    <mergeCell ref="E57:E58"/>
    <mergeCell ref="F57:F58"/>
    <mergeCell ref="C65:E65"/>
    <mergeCell ref="B65:B67"/>
    <mergeCell ref="H57:H58"/>
  </mergeCells>
  <printOptions horizontalCentered="1"/>
  <pageMargins left="0.1968503937007874" right="0" top="0.5905511811023623" bottom="0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85"/>
  <sheetViews>
    <sheetView view="pageBreakPreview" zoomScale="75" zoomScaleNormal="50" zoomScaleSheetLayoutView="75" workbookViewId="0" topLeftCell="I1">
      <selection activeCell="L8" sqref="L8"/>
    </sheetView>
  </sheetViews>
  <sheetFormatPr defaultColWidth="9.00390625" defaultRowHeight="12.75"/>
  <cols>
    <col min="1" max="1" width="11.875" style="0" customWidth="1"/>
    <col min="2" max="2" width="10.125" style="0" customWidth="1"/>
    <col min="3" max="3" width="11.875" style="0" customWidth="1"/>
    <col min="4" max="4" width="10.625" style="0" customWidth="1"/>
    <col min="5" max="5" width="12.875" style="0" customWidth="1"/>
    <col min="6" max="6" width="11.00390625" style="0" customWidth="1"/>
    <col min="7" max="7" width="10.00390625" style="0" customWidth="1"/>
    <col min="8" max="8" width="11.00390625" style="0" customWidth="1"/>
    <col min="9" max="9" width="10.75390625" style="0" customWidth="1"/>
    <col min="10" max="10" width="12.25390625" style="0" customWidth="1"/>
    <col min="11" max="11" width="13.375" style="0" customWidth="1"/>
    <col min="12" max="12" width="11.75390625" style="0" customWidth="1"/>
    <col min="13" max="13" width="10.875" style="0" customWidth="1"/>
    <col min="14" max="14" width="13.125" style="0" customWidth="1"/>
    <col min="15" max="15" width="10.125" style="0" customWidth="1"/>
    <col min="16" max="16" width="13.00390625" style="0" customWidth="1"/>
    <col min="17" max="17" width="14.625" style="0" customWidth="1"/>
    <col min="18" max="18" width="15.875" style="2" customWidth="1"/>
    <col min="19" max="19" width="16.625" style="0" customWidth="1"/>
    <col min="20" max="20" width="14.375" style="0" customWidth="1"/>
    <col min="21" max="21" width="13.125" style="0" customWidth="1"/>
  </cols>
  <sheetData>
    <row r="2" spans="12:15" ht="14.25">
      <c r="L2" s="1"/>
      <c r="M2" s="1"/>
      <c r="N2" s="1"/>
      <c r="O2" s="1"/>
    </row>
    <row r="3" spans="12:17" ht="14.25">
      <c r="L3" s="1"/>
      <c r="M3" s="1"/>
      <c r="N3" s="1"/>
      <c r="O3" s="1"/>
      <c r="Q3" s="299"/>
    </row>
    <row r="4" spans="12:15" ht="14.25">
      <c r="L4" s="1"/>
      <c r="M4" s="1"/>
      <c r="N4" s="1"/>
      <c r="O4" s="1"/>
    </row>
    <row r="5" spans="12:15" ht="14.25">
      <c r="L5" s="1"/>
      <c r="M5" s="1"/>
      <c r="N5" s="1"/>
      <c r="O5" s="1"/>
    </row>
    <row r="6" spans="12:14" ht="14.25">
      <c r="L6" s="1"/>
      <c r="M6" s="1"/>
      <c r="N6" s="1" t="s">
        <v>355</v>
      </c>
    </row>
    <row r="7" spans="12:14" ht="14.25">
      <c r="L7" s="1"/>
      <c r="M7" s="1"/>
      <c r="N7" s="1" t="s">
        <v>0</v>
      </c>
    </row>
    <row r="8" spans="12:14" ht="14.25">
      <c r="L8" s="1"/>
      <c r="M8" s="1"/>
      <c r="N8" t="s">
        <v>244</v>
      </c>
    </row>
    <row r="9" spans="12:14" ht="14.25">
      <c r="L9" s="1"/>
      <c r="M9" s="1"/>
      <c r="N9" t="s">
        <v>362</v>
      </c>
    </row>
    <row r="10" spans="12:14" ht="14.25">
      <c r="L10" s="1"/>
      <c r="M10" s="1"/>
      <c r="N10" t="s">
        <v>257</v>
      </c>
    </row>
    <row r="11" spans="1:16" ht="18">
      <c r="A11" s="385" t="s">
        <v>1</v>
      </c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</row>
    <row r="12" spans="1:18" ht="15.75">
      <c r="A12" s="3" t="s">
        <v>5</v>
      </c>
      <c r="B12" s="3"/>
      <c r="C12" s="3"/>
      <c r="D12" s="3"/>
      <c r="J12" s="112"/>
      <c r="P12" s="4"/>
      <c r="R12"/>
    </row>
    <row r="13" spans="1:16" ht="21" customHeight="1">
      <c r="A13" s="386" t="s">
        <v>7</v>
      </c>
      <c r="B13" s="442" t="s">
        <v>8</v>
      </c>
      <c r="C13" s="389" t="s">
        <v>9</v>
      </c>
      <c r="D13" s="377"/>
      <c r="E13" s="378" t="s">
        <v>10</v>
      </c>
      <c r="F13" s="378" t="s">
        <v>11</v>
      </c>
      <c r="G13" s="438" t="s">
        <v>88</v>
      </c>
      <c r="H13" s="439"/>
      <c r="I13" s="441"/>
      <c r="J13" s="378" t="s">
        <v>104</v>
      </c>
      <c r="K13" s="438" t="s">
        <v>16</v>
      </c>
      <c r="L13" s="439"/>
      <c r="M13" s="441"/>
      <c r="N13" s="442" t="s">
        <v>171</v>
      </c>
      <c r="O13" s="442" t="s">
        <v>102</v>
      </c>
      <c r="P13" s="9" t="s">
        <v>20</v>
      </c>
    </row>
    <row r="14" spans="1:16" ht="51.75" customHeight="1">
      <c r="A14" s="388"/>
      <c r="B14" s="444"/>
      <c r="C14" s="7" t="s">
        <v>21</v>
      </c>
      <c r="D14" s="7" t="s">
        <v>22</v>
      </c>
      <c r="E14" s="379"/>
      <c r="F14" s="379"/>
      <c r="G14" s="6" t="s">
        <v>115</v>
      </c>
      <c r="H14" s="6" t="s">
        <v>13</v>
      </c>
      <c r="I14" s="6" t="s">
        <v>14</v>
      </c>
      <c r="J14" s="379"/>
      <c r="K14" s="12" t="s">
        <v>119</v>
      </c>
      <c r="L14" s="13" t="s">
        <v>169</v>
      </c>
      <c r="M14" s="8" t="s">
        <v>19</v>
      </c>
      <c r="N14" s="444"/>
      <c r="O14" s="444"/>
      <c r="P14" s="14" t="s">
        <v>23</v>
      </c>
    </row>
    <row r="15" spans="1:17" ht="12.75">
      <c r="A15" s="15">
        <v>1</v>
      </c>
      <c r="B15" s="15">
        <v>2</v>
      </c>
      <c r="C15" s="11">
        <v>3</v>
      </c>
      <c r="D15" s="11">
        <v>4</v>
      </c>
      <c r="E15" s="16">
        <v>5</v>
      </c>
      <c r="F15" s="15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8">
        <v>13</v>
      </c>
      <c r="N15" s="19">
        <v>14</v>
      </c>
      <c r="O15" s="234">
        <v>15</v>
      </c>
      <c r="P15" s="18">
        <v>16</v>
      </c>
      <c r="Q15" s="138"/>
    </row>
    <row r="16" spans="1:21" ht="27.75" customHeight="1">
      <c r="A16" s="20" t="s">
        <v>24</v>
      </c>
      <c r="B16" s="21">
        <v>145</v>
      </c>
      <c r="C16" s="22">
        <v>372607</v>
      </c>
      <c r="D16" s="22">
        <v>6700</v>
      </c>
      <c r="E16" s="22">
        <f>SUM(C16:D16)</f>
        <v>379307</v>
      </c>
      <c r="F16" s="23">
        <f>SUM(G16:I16)</f>
        <v>0</v>
      </c>
      <c r="G16" s="23">
        <v>0</v>
      </c>
      <c r="H16" s="23">
        <v>0</v>
      </c>
      <c r="I16" s="23">
        <v>0</v>
      </c>
      <c r="J16" s="22">
        <f>E16-G16</f>
        <v>379307</v>
      </c>
      <c r="K16" s="23">
        <v>345890</v>
      </c>
      <c r="L16" s="23"/>
      <c r="M16" s="24"/>
      <c r="N16" s="24">
        <f aca="true" t="shared" si="0" ref="N16:N23">SUM(K16:M16)</f>
        <v>345890</v>
      </c>
      <c r="O16" s="110">
        <f aca="true" t="shared" si="1" ref="O16:O22">N16/B16</f>
        <v>2385.448275862069</v>
      </c>
      <c r="P16" s="20">
        <f aca="true" t="shared" si="2" ref="P16:P28">N16-J16</f>
        <v>-33417</v>
      </c>
      <c r="Q16" s="235"/>
      <c r="S16" s="2"/>
      <c r="T16" s="2"/>
      <c r="U16" s="26"/>
    </row>
    <row r="17" spans="1:21" ht="27.75" customHeight="1">
      <c r="A17" s="20" t="s">
        <v>25</v>
      </c>
      <c r="B17" s="21">
        <v>490</v>
      </c>
      <c r="C17" s="22">
        <v>1255098</v>
      </c>
      <c r="D17" s="22">
        <v>134800</v>
      </c>
      <c r="E17" s="22">
        <f aca="true" t="shared" si="3" ref="E17:E26">SUM(C17:D17)</f>
        <v>1389898</v>
      </c>
      <c r="F17" s="23">
        <f aca="true" t="shared" si="4" ref="F17:F26">SUM(G17:I17)</f>
        <v>1400</v>
      </c>
      <c r="G17" s="23">
        <v>0</v>
      </c>
      <c r="H17" s="23">
        <v>1400</v>
      </c>
      <c r="I17" s="23">
        <v>0</v>
      </c>
      <c r="J17" s="22">
        <f aca="true" t="shared" si="5" ref="J17:J26">E17-G17</f>
        <v>1389898</v>
      </c>
      <c r="K17" s="23">
        <v>1267427</v>
      </c>
      <c r="L17" s="23"/>
      <c r="M17" s="24"/>
      <c r="N17" s="24">
        <f t="shared" si="0"/>
        <v>1267427</v>
      </c>
      <c r="O17" s="110">
        <f t="shared" si="1"/>
        <v>2586.5857142857144</v>
      </c>
      <c r="P17" s="20">
        <f t="shared" si="2"/>
        <v>-122471</v>
      </c>
      <c r="Q17" s="235"/>
      <c r="S17" s="2"/>
      <c r="T17" s="2"/>
      <c r="U17" s="26"/>
    </row>
    <row r="18" spans="1:21" ht="31.5" customHeight="1">
      <c r="A18" s="27" t="s">
        <v>26</v>
      </c>
      <c r="B18" s="21">
        <v>76</v>
      </c>
      <c r="C18" s="22">
        <v>169846</v>
      </c>
      <c r="D18" s="22">
        <v>14800</v>
      </c>
      <c r="E18" s="22">
        <f t="shared" si="3"/>
        <v>184646</v>
      </c>
      <c r="F18" s="23">
        <f t="shared" si="4"/>
        <v>0</v>
      </c>
      <c r="G18" s="23">
        <v>0</v>
      </c>
      <c r="H18" s="23">
        <v>0</v>
      </c>
      <c r="I18" s="23">
        <v>0</v>
      </c>
      <c r="J18" s="22">
        <f t="shared" si="5"/>
        <v>184646</v>
      </c>
      <c r="K18" s="23">
        <v>168378</v>
      </c>
      <c r="L18" s="23"/>
      <c r="M18" s="24"/>
      <c r="N18" s="24">
        <f t="shared" si="0"/>
        <v>168378</v>
      </c>
      <c r="O18" s="110">
        <f t="shared" si="1"/>
        <v>2215.5</v>
      </c>
      <c r="P18" s="20">
        <f t="shared" si="2"/>
        <v>-16268</v>
      </c>
      <c r="Q18" s="235"/>
      <c r="S18" s="2"/>
      <c r="T18" s="2"/>
      <c r="U18" s="26"/>
    </row>
    <row r="19" spans="1:21" ht="27.75" customHeight="1">
      <c r="A19" s="20" t="s">
        <v>27</v>
      </c>
      <c r="B19" s="21">
        <v>613</v>
      </c>
      <c r="C19" s="22">
        <v>1505280</v>
      </c>
      <c r="D19" s="22">
        <v>146682</v>
      </c>
      <c r="E19" s="22">
        <f t="shared" si="3"/>
        <v>1651962</v>
      </c>
      <c r="F19" s="23">
        <f t="shared" si="4"/>
        <v>5816</v>
      </c>
      <c r="G19" s="23">
        <v>200</v>
      </c>
      <c r="H19" s="23">
        <v>1800</v>
      </c>
      <c r="I19" s="23">
        <v>3816</v>
      </c>
      <c r="J19" s="22">
        <f t="shared" si="5"/>
        <v>1651762</v>
      </c>
      <c r="K19" s="23">
        <v>1506221</v>
      </c>
      <c r="L19" s="23"/>
      <c r="M19" s="24"/>
      <c r="N19" s="24">
        <f t="shared" si="0"/>
        <v>1506221</v>
      </c>
      <c r="O19" s="110">
        <f t="shared" si="1"/>
        <v>2457.1305057096247</v>
      </c>
      <c r="P19" s="20">
        <f t="shared" si="2"/>
        <v>-145541</v>
      </c>
      <c r="Q19" s="235"/>
      <c r="S19" s="2"/>
      <c r="T19" s="2"/>
      <c r="U19" s="26"/>
    </row>
    <row r="20" spans="1:21" ht="27.75" customHeight="1">
      <c r="A20" s="20" t="s">
        <v>28</v>
      </c>
      <c r="B20" s="21">
        <v>765</v>
      </c>
      <c r="C20" s="22">
        <v>2214812</v>
      </c>
      <c r="D20" s="22">
        <v>252300</v>
      </c>
      <c r="E20" s="22">
        <f t="shared" si="3"/>
        <v>2467112</v>
      </c>
      <c r="F20" s="23">
        <f t="shared" si="4"/>
        <v>17047</v>
      </c>
      <c r="G20" s="23">
        <v>200</v>
      </c>
      <c r="H20" s="23">
        <v>1600</v>
      </c>
      <c r="I20" s="23">
        <v>15247</v>
      </c>
      <c r="J20" s="22">
        <f t="shared" si="5"/>
        <v>2466912</v>
      </c>
      <c r="K20" s="23">
        <v>2158122</v>
      </c>
      <c r="L20" s="23">
        <v>91435</v>
      </c>
      <c r="M20" s="24"/>
      <c r="N20" s="24">
        <f t="shared" si="0"/>
        <v>2249557</v>
      </c>
      <c r="O20" s="110">
        <f t="shared" si="1"/>
        <v>2940.5973856209152</v>
      </c>
      <c r="P20" s="20">
        <f t="shared" si="2"/>
        <v>-217355</v>
      </c>
      <c r="Q20" s="235"/>
      <c r="S20" s="2"/>
      <c r="T20" s="2"/>
      <c r="U20" s="26"/>
    </row>
    <row r="21" spans="1:21" ht="27.75" customHeight="1">
      <c r="A21" s="20" t="s">
        <v>29</v>
      </c>
      <c r="B21" s="21">
        <v>850</v>
      </c>
      <c r="C21" s="22">
        <v>2046675</v>
      </c>
      <c r="D21" s="22">
        <v>170000</v>
      </c>
      <c r="E21" s="22">
        <f t="shared" si="3"/>
        <v>2216675</v>
      </c>
      <c r="F21" s="23">
        <f t="shared" si="4"/>
        <v>7344</v>
      </c>
      <c r="G21" s="23">
        <v>0</v>
      </c>
      <c r="H21" s="23">
        <v>2500</v>
      </c>
      <c r="I21" s="23">
        <v>4844</v>
      </c>
      <c r="J21" s="22">
        <f t="shared" si="5"/>
        <v>2216675</v>
      </c>
      <c r="K21" s="23">
        <v>2021365</v>
      </c>
      <c r="L21" s="23"/>
      <c r="M21" s="24"/>
      <c r="N21" s="24">
        <f t="shared" si="0"/>
        <v>2021365</v>
      </c>
      <c r="O21" s="110">
        <f t="shared" si="1"/>
        <v>2378.076470588235</v>
      </c>
      <c r="P21" s="20">
        <f t="shared" si="2"/>
        <v>-195310</v>
      </c>
      <c r="Q21" s="235"/>
      <c r="S21" s="2"/>
      <c r="T21" s="2"/>
      <c r="U21" s="26"/>
    </row>
    <row r="22" spans="1:21" ht="27.75" customHeight="1">
      <c r="A22" s="20" t="s">
        <v>30</v>
      </c>
      <c r="B22" s="21">
        <v>940</v>
      </c>
      <c r="C22" s="22">
        <v>2625878</v>
      </c>
      <c r="D22" s="22">
        <v>258928</v>
      </c>
      <c r="E22" s="22">
        <f t="shared" si="3"/>
        <v>2884806</v>
      </c>
      <c r="F22" s="23">
        <f t="shared" si="4"/>
        <v>3249</v>
      </c>
      <c r="G22" s="23">
        <v>100</v>
      </c>
      <c r="H22" s="23">
        <v>2000</v>
      </c>
      <c r="I22" s="23">
        <v>1149</v>
      </c>
      <c r="J22" s="22">
        <f t="shared" si="5"/>
        <v>2884706</v>
      </c>
      <c r="K22" s="23">
        <v>2630550</v>
      </c>
      <c r="L22" s="23"/>
      <c r="M22" s="24"/>
      <c r="N22" s="24">
        <f t="shared" si="0"/>
        <v>2630550</v>
      </c>
      <c r="O22" s="110">
        <f t="shared" si="1"/>
        <v>2798.4574468085107</v>
      </c>
      <c r="P22" s="20">
        <f t="shared" si="2"/>
        <v>-254156</v>
      </c>
      <c r="Q22" s="235"/>
      <c r="S22" s="2"/>
      <c r="T22" s="2"/>
      <c r="U22" s="26"/>
    </row>
    <row r="23" spans="1:21" s="289" customFormat="1" ht="27.75" customHeight="1">
      <c r="A23" s="281" t="s">
        <v>170</v>
      </c>
      <c r="B23" s="282"/>
      <c r="C23" s="119">
        <v>170401</v>
      </c>
      <c r="D23" s="119">
        <v>99072</v>
      </c>
      <c r="E23" s="119">
        <f t="shared" si="3"/>
        <v>269473</v>
      </c>
      <c r="F23" s="283">
        <f t="shared" si="4"/>
        <v>5246</v>
      </c>
      <c r="G23" s="283"/>
      <c r="H23" s="283"/>
      <c r="I23" s="283">
        <v>5246</v>
      </c>
      <c r="J23" s="119">
        <f>E23-F23</f>
        <v>264227</v>
      </c>
      <c r="K23" s="283"/>
      <c r="L23" s="283"/>
      <c r="M23" s="284">
        <v>238400</v>
      </c>
      <c r="N23" s="284">
        <f t="shared" si="0"/>
        <v>238400</v>
      </c>
      <c r="O23" s="285"/>
      <c r="P23" s="281">
        <f t="shared" si="2"/>
        <v>-25827</v>
      </c>
      <c r="Q23" s="286"/>
      <c r="R23" s="287"/>
      <c r="S23" s="287"/>
      <c r="T23" s="287"/>
      <c r="U23" s="288"/>
    </row>
    <row r="24" spans="1:21" s="62" customFormat="1" ht="27.75" customHeight="1">
      <c r="A24" s="32" t="s">
        <v>174</v>
      </c>
      <c r="B24" s="143">
        <f>SUM(B22:B23)</f>
        <v>940</v>
      </c>
      <c r="C24" s="143">
        <f aca="true" t="shared" si="6" ref="C24:N24">SUM(C22:C23)</f>
        <v>2796279</v>
      </c>
      <c r="D24" s="143">
        <f t="shared" si="6"/>
        <v>358000</v>
      </c>
      <c r="E24" s="143">
        <f t="shared" si="6"/>
        <v>3154279</v>
      </c>
      <c r="F24" s="31">
        <f t="shared" si="6"/>
        <v>8495</v>
      </c>
      <c r="G24" s="143">
        <f t="shared" si="6"/>
        <v>100</v>
      </c>
      <c r="H24" s="143">
        <f t="shared" si="6"/>
        <v>2000</v>
      </c>
      <c r="I24" s="143">
        <f t="shared" si="6"/>
        <v>6395</v>
      </c>
      <c r="J24" s="143">
        <f t="shared" si="6"/>
        <v>3148933</v>
      </c>
      <c r="K24" s="31">
        <f t="shared" si="6"/>
        <v>2630550</v>
      </c>
      <c r="L24" s="31"/>
      <c r="M24" s="143">
        <f t="shared" si="6"/>
        <v>238400</v>
      </c>
      <c r="N24" s="143">
        <f t="shared" si="6"/>
        <v>2868950</v>
      </c>
      <c r="O24" s="110"/>
      <c r="P24" s="32">
        <f t="shared" si="2"/>
        <v>-279983</v>
      </c>
      <c r="Q24" s="235"/>
      <c r="R24" s="2"/>
      <c r="S24" s="233"/>
      <c r="T24" s="233"/>
      <c r="U24" s="136"/>
    </row>
    <row r="25" spans="1:21" ht="27.75" customHeight="1">
      <c r="A25" s="20" t="s">
        <v>31</v>
      </c>
      <c r="B25" s="21">
        <v>1192</v>
      </c>
      <c r="C25" s="22">
        <v>4119748</v>
      </c>
      <c r="D25" s="22">
        <v>429460</v>
      </c>
      <c r="E25" s="22">
        <f t="shared" si="3"/>
        <v>4549208</v>
      </c>
      <c r="F25" s="23">
        <f t="shared" si="4"/>
        <v>113118</v>
      </c>
      <c r="G25" s="23">
        <v>109318</v>
      </c>
      <c r="H25" s="23">
        <v>1800</v>
      </c>
      <c r="I25" s="23">
        <v>2000</v>
      </c>
      <c r="J25" s="22">
        <f t="shared" si="5"/>
        <v>4439890</v>
      </c>
      <c r="K25" s="23">
        <v>3774395</v>
      </c>
      <c r="L25" s="23">
        <v>274326</v>
      </c>
      <c r="M25" s="24"/>
      <c r="N25" s="24">
        <f>SUM(K25:M25)</f>
        <v>4048721</v>
      </c>
      <c r="O25" s="110">
        <f>N25/B25</f>
        <v>3396.578020134228</v>
      </c>
      <c r="P25" s="20">
        <f t="shared" si="2"/>
        <v>-391169</v>
      </c>
      <c r="Q25" s="235"/>
      <c r="S25" s="2"/>
      <c r="T25" s="2"/>
      <c r="U25" s="26"/>
    </row>
    <row r="26" spans="1:21" s="289" customFormat="1" ht="27.75" customHeight="1">
      <c r="A26" s="290" t="s">
        <v>173</v>
      </c>
      <c r="B26" s="291"/>
      <c r="C26" s="119">
        <v>369408</v>
      </c>
      <c r="D26" s="119">
        <v>263660</v>
      </c>
      <c r="E26" s="119">
        <f t="shared" si="3"/>
        <v>633068</v>
      </c>
      <c r="F26" s="283">
        <f t="shared" si="4"/>
        <v>182000</v>
      </c>
      <c r="G26" s="283">
        <v>182000</v>
      </c>
      <c r="H26" s="283"/>
      <c r="I26" s="283"/>
      <c r="J26" s="119">
        <f t="shared" si="5"/>
        <v>451068</v>
      </c>
      <c r="K26" s="283"/>
      <c r="L26" s="283"/>
      <c r="M26" s="282">
        <v>267754</v>
      </c>
      <c r="N26" s="284">
        <f>SUM(K26:M26)</f>
        <v>267754</v>
      </c>
      <c r="O26" s="285"/>
      <c r="P26" s="281">
        <f t="shared" si="2"/>
        <v>-183314</v>
      </c>
      <c r="Q26" s="286"/>
      <c r="R26" s="287"/>
      <c r="S26" s="287"/>
      <c r="T26" s="287"/>
      <c r="U26" s="288"/>
    </row>
    <row r="27" spans="1:21" s="62" customFormat="1" ht="27.75" customHeight="1">
      <c r="A27" s="232" t="s">
        <v>175</v>
      </c>
      <c r="B27" s="29">
        <f aca="true" t="shared" si="7" ref="B27:N27">SUM(B25:B26)</f>
        <v>1192</v>
      </c>
      <c r="C27" s="29">
        <f t="shared" si="7"/>
        <v>4489156</v>
      </c>
      <c r="D27" s="29">
        <f t="shared" si="7"/>
        <v>693120</v>
      </c>
      <c r="E27" s="29">
        <f t="shared" si="7"/>
        <v>5182276</v>
      </c>
      <c r="F27" s="29">
        <f t="shared" si="7"/>
        <v>295118</v>
      </c>
      <c r="G27" s="29">
        <f t="shared" si="7"/>
        <v>291318</v>
      </c>
      <c r="H27" s="29">
        <f t="shared" si="7"/>
        <v>1800</v>
      </c>
      <c r="I27" s="29">
        <f t="shared" si="7"/>
        <v>2000</v>
      </c>
      <c r="J27" s="29">
        <f t="shared" si="7"/>
        <v>4890958</v>
      </c>
      <c r="K27" s="29">
        <f t="shared" si="7"/>
        <v>3774395</v>
      </c>
      <c r="L27" s="30">
        <f t="shared" si="7"/>
        <v>274326</v>
      </c>
      <c r="M27" s="29">
        <f t="shared" si="7"/>
        <v>267754</v>
      </c>
      <c r="N27" s="29">
        <f t="shared" si="7"/>
        <v>4316475</v>
      </c>
      <c r="O27" s="110"/>
      <c r="P27" s="32">
        <f t="shared" si="2"/>
        <v>-574483</v>
      </c>
      <c r="Q27" s="235"/>
      <c r="R27" s="2"/>
      <c r="S27" s="233"/>
      <c r="T27" s="233"/>
      <c r="U27" s="136"/>
    </row>
    <row r="28" spans="1:21" s="1" customFormat="1" ht="27.75" customHeight="1">
      <c r="A28" s="29" t="s">
        <v>32</v>
      </c>
      <c r="B28" s="29">
        <f aca="true" t="shared" si="8" ref="B28:N28">B16+B17+B18+B19+B20+B21+B24+B27</f>
        <v>5071</v>
      </c>
      <c r="C28" s="29">
        <f t="shared" si="8"/>
        <v>14849753</v>
      </c>
      <c r="D28" s="29">
        <f t="shared" si="8"/>
        <v>1776402</v>
      </c>
      <c r="E28" s="29">
        <f t="shared" si="8"/>
        <v>16626155</v>
      </c>
      <c r="F28" s="29">
        <f t="shared" si="8"/>
        <v>335220</v>
      </c>
      <c r="G28" s="29">
        <f t="shared" si="8"/>
        <v>291818</v>
      </c>
      <c r="H28" s="29">
        <f t="shared" si="8"/>
        <v>11100</v>
      </c>
      <c r="I28" s="29">
        <f t="shared" si="8"/>
        <v>32302</v>
      </c>
      <c r="J28" s="29">
        <f t="shared" si="8"/>
        <v>16329091</v>
      </c>
      <c r="K28" s="29">
        <f t="shared" si="8"/>
        <v>13872348</v>
      </c>
      <c r="L28" s="29">
        <f t="shared" si="8"/>
        <v>365761</v>
      </c>
      <c r="M28" s="29">
        <f t="shared" si="8"/>
        <v>506154</v>
      </c>
      <c r="N28" s="29">
        <f t="shared" si="8"/>
        <v>14744263</v>
      </c>
      <c r="O28" s="122">
        <f>N28/B28</f>
        <v>2907.5651745217906</v>
      </c>
      <c r="P28" s="32">
        <f t="shared" si="2"/>
        <v>-1584828</v>
      </c>
      <c r="Q28" s="235"/>
      <c r="R28" s="2"/>
      <c r="S28" s="33"/>
      <c r="T28" s="33"/>
      <c r="U28" s="34"/>
    </row>
    <row r="29" spans="1:21" s="1" customFormat="1" ht="15" customHeight="1">
      <c r="A29" s="268" t="s">
        <v>242</v>
      </c>
      <c r="B29" s="268"/>
      <c r="C29" s="268"/>
      <c r="D29" s="268"/>
      <c r="E29" s="268"/>
      <c r="F29" s="269"/>
      <c r="G29" s="269"/>
      <c r="H29" s="35"/>
      <c r="I29" s="35"/>
      <c r="J29" s="35"/>
      <c r="K29" s="35"/>
      <c r="L29" s="35"/>
      <c r="M29" s="36"/>
      <c r="N29" s="36"/>
      <c r="O29" s="37"/>
      <c r="P29" s="41"/>
      <c r="Q29" s="267"/>
      <c r="R29" s="33"/>
      <c r="S29" s="33"/>
      <c r="T29" s="33"/>
      <c r="U29" s="34"/>
    </row>
    <row r="30" spans="1:21" s="1" customFormat="1" ht="12" customHeight="1">
      <c r="A30" s="268" t="s">
        <v>243</v>
      </c>
      <c r="B30" s="268"/>
      <c r="C30" s="268"/>
      <c r="D30" s="268"/>
      <c r="E30" s="268"/>
      <c r="F30" s="269"/>
      <c r="G30" s="269"/>
      <c r="H30" s="35"/>
      <c r="I30" s="35"/>
      <c r="J30" s="35"/>
      <c r="K30" s="35"/>
      <c r="L30" s="35"/>
      <c r="M30" s="36"/>
      <c r="N30" s="36"/>
      <c r="O30" s="37"/>
      <c r="P30" s="41"/>
      <c r="Q30" s="267"/>
      <c r="R30" s="33"/>
      <c r="S30" s="33"/>
      <c r="T30" s="33"/>
      <c r="U30" s="34"/>
    </row>
    <row r="31" spans="1:21" s="1" customFormat="1" ht="9.75" customHeight="1">
      <c r="A31" s="36"/>
      <c r="B31" s="36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  <c r="N31" s="36"/>
      <c r="O31" s="37"/>
      <c r="P31" s="36"/>
      <c r="Q31" s="33"/>
      <c r="R31" s="33"/>
      <c r="S31" s="33"/>
      <c r="T31" s="33"/>
      <c r="U31" s="34"/>
    </row>
    <row r="32" spans="1:19" ht="15" customHeight="1">
      <c r="A32" s="3" t="s">
        <v>3</v>
      </c>
      <c r="B32" s="3"/>
      <c r="C32" s="3"/>
      <c r="D32" s="3"/>
      <c r="J32" s="26"/>
      <c r="K32" s="26"/>
      <c r="L32" s="26"/>
      <c r="M32" s="26"/>
      <c r="O32" s="40"/>
      <c r="P32" s="4"/>
      <c r="Q32" s="26"/>
      <c r="S32" s="2"/>
    </row>
    <row r="33" spans="1:18" ht="15.75">
      <c r="A33" s="3" t="s">
        <v>5</v>
      </c>
      <c r="B33" s="3"/>
      <c r="C33" s="3"/>
      <c r="D33" s="3"/>
      <c r="J33" s="26"/>
      <c r="K33" s="26"/>
      <c r="O33" s="4"/>
      <c r="P33" s="4"/>
      <c r="R33"/>
    </row>
    <row r="34" spans="1:16" ht="12.75" customHeight="1">
      <c r="A34" s="386" t="s">
        <v>7</v>
      </c>
      <c r="B34" s="442" t="s">
        <v>8</v>
      </c>
      <c r="C34" s="389" t="s">
        <v>9</v>
      </c>
      <c r="D34" s="377"/>
      <c r="E34" s="378" t="s">
        <v>10</v>
      </c>
      <c r="F34" s="378" t="s">
        <v>11</v>
      </c>
      <c r="G34" s="438" t="s">
        <v>88</v>
      </c>
      <c r="H34" s="439"/>
      <c r="I34" s="441"/>
      <c r="J34" s="378" t="s">
        <v>104</v>
      </c>
      <c r="K34" s="438" t="s">
        <v>16</v>
      </c>
      <c r="L34" s="439"/>
      <c r="M34" s="441"/>
      <c r="N34" s="442" t="s">
        <v>171</v>
      </c>
      <c r="O34" s="442" t="s">
        <v>102</v>
      </c>
      <c r="P34" s="9" t="s">
        <v>20</v>
      </c>
    </row>
    <row r="35" spans="1:18" ht="52.5" customHeight="1">
      <c r="A35" s="388"/>
      <c r="B35" s="444"/>
      <c r="C35" s="7" t="s">
        <v>21</v>
      </c>
      <c r="D35" s="7" t="s">
        <v>22</v>
      </c>
      <c r="E35" s="379"/>
      <c r="F35" s="379"/>
      <c r="G35" s="6" t="s">
        <v>115</v>
      </c>
      <c r="H35" s="6" t="s">
        <v>13</v>
      </c>
      <c r="I35" s="6" t="s">
        <v>14</v>
      </c>
      <c r="J35" s="379"/>
      <c r="K35" s="12" t="s">
        <v>119</v>
      </c>
      <c r="L35" s="13" t="s">
        <v>169</v>
      </c>
      <c r="M35" s="8" t="s">
        <v>19</v>
      </c>
      <c r="N35" s="444"/>
      <c r="O35" s="444"/>
      <c r="P35" s="14" t="s">
        <v>23</v>
      </c>
      <c r="R35" s="2">
        <f>SUM(R32:R34)</f>
        <v>0</v>
      </c>
    </row>
    <row r="36" spans="1:16" ht="12.75">
      <c r="A36" s="15">
        <v>1</v>
      </c>
      <c r="B36" s="15">
        <v>2</v>
      </c>
      <c r="C36" s="11">
        <v>3</v>
      </c>
      <c r="D36" s="11">
        <v>4</v>
      </c>
      <c r="E36" s="16">
        <v>5</v>
      </c>
      <c r="F36" s="15">
        <v>6</v>
      </c>
      <c r="G36" s="16">
        <v>7</v>
      </c>
      <c r="H36" s="16">
        <v>8</v>
      </c>
      <c r="I36" s="16">
        <v>9</v>
      </c>
      <c r="J36" s="16">
        <v>10</v>
      </c>
      <c r="K36" s="16">
        <v>11</v>
      </c>
      <c r="L36" s="16">
        <v>12</v>
      </c>
      <c r="M36" s="18">
        <v>13</v>
      </c>
      <c r="N36" s="19">
        <v>14</v>
      </c>
      <c r="O36" s="234">
        <v>15</v>
      </c>
      <c r="P36" s="18">
        <v>16</v>
      </c>
    </row>
    <row r="37" spans="1:19" ht="27" customHeight="1">
      <c r="A37" s="130" t="s">
        <v>114</v>
      </c>
      <c r="B37" s="29">
        <v>22</v>
      </c>
      <c r="C37" s="29"/>
      <c r="D37" s="29"/>
      <c r="E37" s="29"/>
      <c r="F37" s="29"/>
      <c r="G37" s="38"/>
      <c r="H37" s="38"/>
      <c r="I37" s="38"/>
      <c r="J37" s="32">
        <v>49254</v>
      </c>
      <c r="K37" s="32">
        <v>49254</v>
      </c>
      <c r="L37" s="32"/>
      <c r="M37" s="29"/>
      <c r="N37" s="32">
        <f>SUM(K37:M37)</f>
        <v>49254</v>
      </c>
      <c r="O37" s="32">
        <f>N37/B37</f>
        <v>2238.818181818182</v>
      </c>
      <c r="P37" s="29"/>
      <c r="Q37" s="39"/>
      <c r="R37" s="28"/>
      <c r="S37" s="26">
        <f>SUM(Q37:R37)</f>
        <v>0</v>
      </c>
    </row>
    <row r="38" spans="1:17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O38" s="26"/>
      <c r="P38" s="26"/>
      <c r="Q38" s="2"/>
    </row>
    <row r="39" spans="1:16" ht="18" customHeight="1" hidden="1">
      <c r="A39" s="452" t="s">
        <v>33</v>
      </c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2"/>
      <c r="N39" s="43"/>
      <c r="O39" s="26"/>
      <c r="P39" s="26"/>
    </row>
    <row r="40" spans="1:16" ht="15.75">
      <c r="A40" s="44" t="s">
        <v>3</v>
      </c>
      <c r="B40" s="44"/>
      <c r="C40" s="44"/>
      <c r="D40" s="44"/>
      <c r="E40" s="26"/>
      <c r="F40" s="26"/>
      <c r="G40" s="26"/>
      <c r="H40" s="26"/>
      <c r="I40" s="26"/>
      <c r="J40" s="26"/>
      <c r="K40" s="26"/>
      <c r="L40" s="26"/>
      <c r="M40" s="26"/>
      <c r="N40" s="41"/>
      <c r="O40" s="26"/>
      <c r="P40" s="26"/>
    </row>
    <row r="41" spans="1:19" ht="15.75">
      <c r="A41" s="44" t="s">
        <v>34</v>
      </c>
      <c r="B41" s="44"/>
      <c r="C41" s="44"/>
      <c r="D41" s="44"/>
      <c r="E41" s="26"/>
      <c r="F41" s="26"/>
      <c r="K41" s="112"/>
      <c r="M41" s="26"/>
      <c r="N41" s="41"/>
      <c r="O41" s="26"/>
      <c r="P41" s="26"/>
      <c r="Q41" s="2"/>
      <c r="S41">
        <f>M37/26</f>
        <v>0</v>
      </c>
    </row>
    <row r="42" spans="1:16" ht="12.75" customHeight="1">
      <c r="A42" s="386" t="s">
        <v>7</v>
      </c>
      <c r="B42" s="442" t="s">
        <v>8</v>
      </c>
      <c r="C42" s="389" t="s">
        <v>9</v>
      </c>
      <c r="D42" s="377"/>
      <c r="E42" s="378" t="s">
        <v>10</v>
      </c>
      <c r="F42" s="378" t="s">
        <v>11</v>
      </c>
      <c r="G42" s="438" t="s">
        <v>88</v>
      </c>
      <c r="H42" s="439"/>
      <c r="I42" s="441"/>
      <c r="J42" s="378" t="s">
        <v>104</v>
      </c>
      <c r="K42" s="438" t="s">
        <v>16</v>
      </c>
      <c r="L42" s="439"/>
      <c r="M42" s="441"/>
      <c r="N42" s="442" t="s">
        <v>171</v>
      </c>
      <c r="O42" s="442" t="s">
        <v>102</v>
      </c>
      <c r="P42" s="9" t="s">
        <v>20</v>
      </c>
    </row>
    <row r="43" spans="1:16" ht="51">
      <c r="A43" s="388"/>
      <c r="B43" s="444"/>
      <c r="C43" s="7" t="s">
        <v>21</v>
      </c>
      <c r="D43" s="7" t="s">
        <v>22</v>
      </c>
      <c r="E43" s="379"/>
      <c r="F43" s="379"/>
      <c r="G43" s="6" t="s">
        <v>115</v>
      </c>
      <c r="H43" s="6" t="s">
        <v>13</v>
      </c>
      <c r="I43" s="6" t="s">
        <v>14</v>
      </c>
      <c r="J43" s="379"/>
      <c r="K43" s="12" t="s">
        <v>119</v>
      </c>
      <c r="L43" s="13" t="s">
        <v>169</v>
      </c>
      <c r="M43" s="8" t="s">
        <v>19</v>
      </c>
      <c r="N43" s="444"/>
      <c r="O43" s="444"/>
      <c r="P43" s="14" t="s">
        <v>23</v>
      </c>
    </row>
    <row r="44" spans="1:16" ht="15.75" customHeight="1">
      <c r="A44" s="15">
        <v>1</v>
      </c>
      <c r="B44" s="15">
        <v>2</v>
      </c>
      <c r="C44" s="11">
        <v>3</v>
      </c>
      <c r="D44" s="11">
        <v>4</v>
      </c>
      <c r="E44" s="16">
        <v>5</v>
      </c>
      <c r="F44" s="15">
        <v>6</v>
      </c>
      <c r="G44" s="16">
        <v>7</v>
      </c>
      <c r="H44" s="16">
        <v>8</v>
      </c>
      <c r="I44" s="16">
        <v>9</v>
      </c>
      <c r="J44" s="16">
        <v>10</v>
      </c>
      <c r="K44" s="16">
        <v>11</v>
      </c>
      <c r="L44" s="16">
        <v>12</v>
      </c>
      <c r="M44" s="18">
        <v>13</v>
      </c>
      <c r="N44" s="19">
        <v>14</v>
      </c>
      <c r="O44" s="234">
        <v>15</v>
      </c>
      <c r="P44" s="18">
        <v>16</v>
      </c>
    </row>
    <row r="45" spans="1:21" ht="25.5" customHeight="1">
      <c r="A45" s="29" t="s">
        <v>35</v>
      </c>
      <c r="B45" s="38">
        <v>57</v>
      </c>
      <c r="C45" s="30">
        <v>563498</v>
      </c>
      <c r="D45" s="30">
        <v>28080</v>
      </c>
      <c r="E45" s="30">
        <f>SUM(C45:D45)</f>
        <v>591578</v>
      </c>
      <c r="F45" s="31">
        <f>SUM(G45:I45)</f>
        <v>12830</v>
      </c>
      <c r="G45" s="31">
        <v>11130</v>
      </c>
      <c r="H45" s="31">
        <v>1700</v>
      </c>
      <c r="I45" s="31">
        <v>0</v>
      </c>
      <c r="J45" s="32">
        <f>E45-G45</f>
        <v>580448</v>
      </c>
      <c r="K45" s="46">
        <v>541930</v>
      </c>
      <c r="L45" s="46"/>
      <c r="M45" s="29"/>
      <c r="N45" s="46">
        <f>SUM(K45:M45)</f>
        <v>541930</v>
      </c>
      <c r="O45" s="46">
        <f>N45/B45</f>
        <v>9507.543859649122</v>
      </c>
      <c r="P45" s="32">
        <f>N45-J45</f>
        <v>-38518</v>
      </c>
      <c r="U45" s="2"/>
    </row>
    <row r="46" spans="1:21" ht="25.5" customHeight="1">
      <c r="A46" s="36"/>
      <c r="B46" s="36"/>
      <c r="C46" s="35"/>
      <c r="D46" s="35"/>
      <c r="E46" s="35"/>
      <c r="F46" s="35"/>
      <c r="G46" s="35"/>
      <c r="H46" s="35"/>
      <c r="I46" s="35"/>
      <c r="J46" s="37"/>
      <c r="K46" s="37"/>
      <c r="L46" s="37"/>
      <c r="M46" s="36"/>
      <c r="N46" s="37"/>
      <c r="O46" s="37"/>
      <c r="P46" s="37"/>
      <c r="U46" s="2"/>
    </row>
    <row r="47" spans="1:21" ht="25.5" customHeight="1">
      <c r="A47" s="36"/>
      <c r="B47" s="36"/>
      <c r="C47" s="35"/>
      <c r="D47" s="35"/>
      <c r="E47" s="35"/>
      <c r="F47" s="35"/>
      <c r="G47" s="35"/>
      <c r="H47" s="35"/>
      <c r="I47" s="35"/>
      <c r="J47" s="37"/>
      <c r="K47" s="37"/>
      <c r="L47" s="37"/>
      <c r="M47" s="36"/>
      <c r="N47" s="37"/>
      <c r="O47" s="37"/>
      <c r="P47" s="37"/>
      <c r="U47" s="2"/>
    </row>
    <row r="48" spans="1:21" ht="13.5" customHeight="1">
      <c r="A48" s="36"/>
      <c r="B48" s="36"/>
      <c r="C48" s="35"/>
      <c r="D48" s="35"/>
      <c r="E48" s="35"/>
      <c r="F48" s="35"/>
      <c r="G48" s="35"/>
      <c r="H48" s="35"/>
      <c r="I48" s="35"/>
      <c r="J48" s="37"/>
      <c r="K48" s="37"/>
      <c r="L48" s="37"/>
      <c r="M48" s="36"/>
      <c r="N48" s="37"/>
      <c r="O48" s="37"/>
      <c r="P48" s="37"/>
      <c r="U48" s="2"/>
    </row>
    <row r="49" spans="1:16" ht="18">
      <c r="A49" s="385" t="s">
        <v>50</v>
      </c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</row>
    <row r="51" spans="1:12" ht="15.75">
      <c r="A51" s="3" t="s">
        <v>3</v>
      </c>
      <c r="B51" s="3"/>
      <c r="C51" s="3"/>
      <c r="D51" s="3"/>
      <c r="L51" s="4"/>
    </row>
    <row r="52" spans="1:12" ht="15.75">
      <c r="A52" s="3" t="s">
        <v>40</v>
      </c>
      <c r="B52" s="3"/>
      <c r="C52" s="3"/>
      <c r="D52" s="3"/>
      <c r="J52" s="112"/>
      <c r="L52" s="4"/>
    </row>
    <row r="53" spans="1:4" ht="15.75">
      <c r="A53" s="3"/>
      <c r="B53" s="3"/>
      <c r="C53" s="3"/>
      <c r="D53" s="3"/>
    </row>
    <row r="54" spans="1:16" ht="12.75" customHeight="1">
      <c r="A54" s="386" t="s">
        <v>7</v>
      </c>
      <c r="B54" s="442" t="s">
        <v>8</v>
      </c>
      <c r="C54" s="389" t="s">
        <v>9</v>
      </c>
      <c r="D54" s="377"/>
      <c r="E54" s="378" t="s">
        <v>10</v>
      </c>
      <c r="F54" s="378" t="s">
        <v>11</v>
      </c>
      <c r="G54" s="438" t="s">
        <v>88</v>
      </c>
      <c r="H54" s="439"/>
      <c r="I54" s="441"/>
      <c r="J54" s="378" t="s">
        <v>104</v>
      </c>
      <c r="K54" s="438" t="s">
        <v>16</v>
      </c>
      <c r="L54" s="439"/>
      <c r="M54" s="441"/>
      <c r="N54" s="442" t="s">
        <v>171</v>
      </c>
      <c r="O54" s="442" t="s">
        <v>102</v>
      </c>
      <c r="P54" s="9" t="s">
        <v>20</v>
      </c>
    </row>
    <row r="55" spans="1:16" ht="52.5" customHeight="1">
      <c r="A55" s="388"/>
      <c r="B55" s="444"/>
      <c r="C55" s="7" t="s">
        <v>21</v>
      </c>
      <c r="D55" s="7" t="s">
        <v>22</v>
      </c>
      <c r="E55" s="379"/>
      <c r="F55" s="379"/>
      <c r="G55" s="6" t="s">
        <v>115</v>
      </c>
      <c r="H55" s="6" t="s">
        <v>13</v>
      </c>
      <c r="I55" s="6" t="s">
        <v>14</v>
      </c>
      <c r="J55" s="379"/>
      <c r="K55" s="12" t="s">
        <v>119</v>
      </c>
      <c r="L55" s="13" t="s">
        <v>169</v>
      </c>
      <c r="M55" s="8" t="s">
        <v>19</v>
      </c>
      <c r="N55" s="444"/>
      <c r="O55" s="444"/>
      <c r="P55" s="14" t="s">
        <v>23</v>
      </c>
    </row>
    <row r="56" spans="1:16" ht="12.75">
      <c r="A56" s="15">
        <v>1</v>
      </c>
      <c r="B56" s="15">
        <v>2</v>
      </c>
      <c r="C56" s="11">
        <v>3</v>
      </c>
      <c r="D56" s="11">
        <v>4</v>
      </c>
      <c r="E56" s="16">
        <v>5</v>
      </c>
      <c r="F56" s="15">
        <v>6</v>
      </c>
      <c r="G56" s="16">
        <v>7</v>
      </c>
      <c r="H56" s="16">
        <v>8</v>
      </c>
      <c r="I56" s="16">
        <v>9</v>
      </c>
      <c r="J56" s="16">
        <v>10</v>
      </c>
      <c r="K56" s="16">
        <v>11</v>
      </c>
      <c r="L56" s="16">
        <v>12</v>
      </c>
      <c r="M56" s="18">
        <v>13</v>
      </c>
      <c r="N56" s="19">
        <v>14</v>
      </c>
      <c r="O56" s="234">
        <v>15</v>
      </c>
      <c r="P56" s="18">
        <v>16</v>
      </c>
    </row>
    <row r="57" spans="1:16" ht="24.75" customHeight="1">
      <c r="A57" s="48" t="s">
        <v>41</v>
      </c>
      <c r="B57" s="56">
        <v>927</v>
      </c>
      <c r="C57" s="57">
        <v>2850790</v>
      </c>
      <c r="D57" s="57">
        <v>346650</v>
      </c>
      <c r="E57" s="57">
        <f>SUM(C57:D57)</f>
        <v>3197440</v>
      </c>
      <c r="F57" s="58">
        <f>G57+H57+I57</f>
        <v>10030</v>
      </c>
      <c r="G57" s="58">
        <v>0</v>
      </c>
      <c r="H57" s="57">
        <v>2800</v>
      </c>
      <c r="I57" s="57">
        <v>7230</v>
      </c>
      <c r="J57" s="22">
        <f>E57-G57</f>
        <v>3197440</v>
      </c>
      <c r="K57" s="59">
        <v>2863400</v>
      </c>
      <c r="L57" s="57"/>
      <c r="M57" s="60"/>
      <c r="N57" s="20">
        <f>SUM(K57:M57)</f>
        <v>2863400</v>
      </c>
      <c r="O57" s="20">
        <f aca="true" t="shared" si="9" ref="O57:O64">N57/B57</f>
        <v>3088.8888888888887</v>
      </c>
      <c r="P57" s="20">
        <f aca="true" t="shared" si="10" ref="P57:P64">N57-J57</f>
        <v>-334040</v>
      </c>
    </row>
    <row r="58" spans="1:16" ht="24.75" customHeight="1">
      <c r="A58" s="48" t="s">
        <v>42</v>
      </c>
      <c r="B58" s="56">
        <v>591</v>
      </c>
      <c r="C58" s="57">
        <v>1939473</v>
      </c>
      <c r="D58" s="57">
        <v>206118</v>
      </c>
      <c r="E58" s="57">
        <f aca="true" t="shared" si="11" ref="E58:E63">SUM(C58:D58)</f>
        <v>2145591</v>
      </c>
      <c r="F58" s="58">
        <f aca="true" t="shared" si="12" ref="F58:F63">G58+H58+I58</f>
        <v>12536</v>
      </c>
      <c r="G58" s="58">
        <v>9596</v>
      </c>
      <c r="H58" s="57">
        <v>2240</v>
      </c>
      <c r="I58" s="57">
        <v>700</v>
      </c>
      <c r="J58" s="22">
        <f aca="true" t="shared" si="13" ref="J58:J63">E58-G58</f>
        <v>2135995</v>
      </c>
      <c r="K58" s="59">
        <v>1831846</v>
      </c>
      <c r="L58" s="57">
        <v>81000</v>
      </c>
      <c r="M58" s="60"/>
      <c r="N58" s="20">
        <f aca="true" t="shared" si="14" ref="N58:N64">SUM(K58:M58)</f>
        <v>1912846</v>
      </c>
      <c r="O58" s="20">
        <f t="shared" si="9"/>
        <v>3236.626057529611</v>
      </c>
      <c r="P58" s="20">
        <f t="shared" si="10"/>
        <v>-223149</v>
      </c>
    </row>
    <row r="59" spans="1:16" ht="24.75" customHeight="1">
      <c r="A59" s="61" t="s">
        <v>43</v>
      </c>
      <c r="B59" s="56">
        <v>445</v>
      </c>
      <c r="C59" s="57">
        <v>1506950</v>
      </c>
      <c r="D59" s="57">
        <v>143906</v>
      </c>
      <c r="E59" s="57">
        <f t="shared" si="11"/>
        <v>1650856</v>
      </c>
      <c r="F59" s="58">
        <f t="shared" si="12"/>
        <v>2500</v>
      </c>
      <c r="G59" s="58">
        <v>0</v>
      </c>
      <c r="H59" s="57">
        <v>1000</v>
      </c>
      <c r="I59" s="57">
        <v>1500</v>
      </c>
      <c r="J59" s="22">
        <f t="shared" si="13"/>
        <v>1650856</v>
      </c>
      <c r="K59" s="59">
        <v>1478390</v>
      </c>
      <c r="L59" s="57"/>
      <c r="M59" s="60"/>
      <c r="N59" s="20">
        <f t="shared" si="14"/>
        <v>1478390</v>
      </c>
      <c r="O59" s="20">
        <f t="shared" si="9"/>
        <v>3322.224719101124</v>
      </c>
      <c r="P59" s="20">
        <f t="shared" si="10"/>
        <v>-172466</v>
      </c>
    </row>
    <row r="60" spans="1:16" ht="24.75" customHeight="1">
      <c r="A60" s="48" t="s">
        <v>44</v>
      </c>
      <c r="B60" s="56">
        <v>294</v>
      </c>
      <c r="C60" s="57">
        <v>885052</v>
      </c>
      <c r="D60" s="57">
        <v>108824</v>
      </c>
      <c r="E60" s="57">
        <f t="shared" si="11"/>
        <v>993876</v>
      </c>
      <c r="F60" s="58">
        <f t="shared" si="12"/>
        <v>36800</v>
      </c>
      <c r="G60" s="58">
        <v>300</v>
      </c>
      <c r="H60" s="57">
        <v>1000</v>
      </c>
      <c r="I60" s="57">
        <v>35500</v>
      </c>
      <c r="J60" s="22">
        <f t="shared" si="13"/>
        <v>993576</v>
      </c>
      <c r="K60" s="59">
        <v>889770</v>
      </c>
      <c r="L60" s="57"/>
      <c r="M60" s="60"/>
      <c r="N60" s="20">
        <f t="shared" si="14"/>
        <v>889770</v>
      </c>
      <c r="O60" s="20">
        <f t="shared" si="9"/>
        <v>3026.4285714285716</v>
      </c>
      <c r="P60" s="20">
        <f t="shared" si="10"/>
        <v>-103806</v>
      </c>
    </row>
    <row r="61" spans="1:16" ht="24.75" customHeight="1">
      <c r="A61" s="48" t="s">
        <v>45</v>
      </c>
      <c r="B61" s="56">
        <v>113</v>
      </c>
      <c r="C61" s="57">
        <v>173671</v>
      </c>
      <c r="D61" s="57">
        <v>29700</v>
      </c>
      <c r="E61" s="57">
        <f t="shared" si="11"/>
        <v>203371</v>
      </c>
      <c r="F61" s="58">
        <f t="shared" si="12"/>
        <v>0</v>
      </c>
      <c r="G61" s="58">
        <v>0</v>
      </c>
      <c r="H61" s="57">
        <v>0</v>
      </c>
      <c r="I61" s="57">
        <v>0</v>
      </c>
      <c r="J61" s="22">
        <f t="shared" si="13"/>
        <v>203371</v>
      </c>
      <c r="K61" s="59">
        <v>182120</v>
      </c>
      <c r="L61" s="57"/>
      <c r="M61" s="60"/>
      <c r="N61" s="20">
        <f t="shared" si="14"/>
        <v>182120</v>
      </c>
      <c r="O61" s="20">
        <f t="shared" si="9"/>
        <v>1611.6814159292035</v>
      </c>
      <c r="P61" s="20">
        <f t="shared" si="10"/>
        <v>-21251</v>
      </c>
    </row>
    <row r="62" spans="1:16" ht="24.75" customHeight="1">
      <c r="A62" s="48" t="s">
        <v>46</v>
      </c>
      <c r="B62" s="56">
        <v>197</v>
      </c>
      <c r="C62" s="57">
        <v>451694</v>
      </c>
      <c r="D62" s="57">
        <v>117200</v>
      </c>
      <c r="E62" s="57">
        <f t="shared" si="11"/>
        <v>568894</v>
      </c>
      <c r="F62" s="58">
        <f t="shared" si="12"/>
        <v>200</v>
      </c>
      <c r="G62" s="58">
        <v>200</v>
      </c>
      <c r="H62" s="57">
        <v>0</v>
      </c>
      <c r="I62" s="57">
        <v>0</v>
      </c>
      <c r="J62" s="22">
        <f t="shared" si="13"/>
        <v>568694</v>
      </c>
      <c r="K62" s="59">
        <v>509280</v>
      </c>
      <c r="L62" s="57"/>
      <c r="M62" s="60"/>
      <c r="N62" s="20">
        <f t="shared" si="14"/>
        <v>509280</v>
      </c>
      <c r="O62" s="20">
        <f t="shared" si="9"/>
        <v>2585.1776649746193</v>
      </c>
      <c r="P62" s="20">
        <f t="shared" si="10"/>
        <v>-59414</v>
      </c>
    </row>
    <row r="63" spans="1:16" ht="24.75" customHeight="1">
      <c r="A63" s="48" t="s">
        <v>47</v>
      </c>
      <c r="B63" s="56">
        <v>601</v>
      </c>
      <c r="C63" s="57">
        <v>1818039</v>
      </c>
      <c r="D63" s="57">
        <v>99080</v>
      </c>
      <c r="E63" s="57">
        <f t="shared" si="11"/>
        <v>1917119</v>
      </c>
      <c r="F63" s="58">
        <f t="shared" si="12"/>
        <v>2200</v>
      </c>
      <c r="G63" s="58">
        <v>0</v>
      </c>
      <c r="H63" s="57">
        <v>2200</v>
      </c>
      <c r="I63" s="57">
        <v>0</v>
      </c>
      <c r="J63" s="22">
        <f t="shared" si="13"/>
        <v>1917119</v>
      </c>
      <c r="K63" s="59">
        <v>1716838</v>
      </c>
      <c r="L63" s="57"/>
      <c r="M63" s="60"/>
      <c r="N63" s="20">
        <f t="shared" si="14"/>
        <v>1716838</v>
      </c>
      <c r="O63" s="20">
        <f t="shared" si="9"/>
        <v>2856.6356073211314</v>
      </c>
      <c r="P63" s="20">
        <f t="shared" si="10"/>
        <v>-200281</v>
      </c>
    </row>
    <row r="64" spans="1:16" ht="24" customHeight="1">
      <c r="A64" s="55" t="s">
        <v>32</v>
      </c>
      <c r="B64" s="55">
        <f>SUM(B57:B63)</f>
        <v>3168</v>
      </c>
      <c r="C64" s="30">
        <f>SUM(C57:C63)</f>
        <v>9625669</v>
      </c>
      <c r="D64" s="30">
        <f>SUM(D57:D63)</f>
        <v>1051478</v>
      </c>
      <c r="E64" s="30">
        <f>SUM(C64:D64)</f>
        <v>10677147</v>
      </c>
      <c r="F64" s="30">
        <f>SUM(F57:F63)</f>
        <v>64266</v>
      </c>
      <c r="G64" s="31">
        <f>SUM(G57:G63)</f>
        <v>10096</v>
      </c>
      <c r="H64" s="30">
        <f>SUM(H57:H63)</f>
        <v>9240</v>
      </c>
      <c r="I64" s="30">
        <f>SUM(I57:I63)</f>
        <v>44930</v>
      </c>
      <c r="J64" s="30">
        <f>E64-G64</f>
        <v>10667051</v>
      </c>
      <c r="K64" s="32">
        <f>SUM(K57:K63)</f>
        <v>9471644</v>
      </c>
      <c r="L64" s="30">
        <f>SUM(L57:L63)</f>
        <v>81000</v>
      </c>
      <c r="M64" s="32"/>
      <c r="N64" s="32">
        <f t="shared" si="14"/>
        <v>9552644</v>
      </c>
      <c r="O64" s="32">
        <f t="shared" si="9"/>
        <v>3015.354797979798</v>
      </c>
      <c r="P64" s="32">
        <f t="shared" si="10"/>
        <v>-1114407</v>
      </c>
    </row>
    <row r="65" spans="11:15" ht="12.75">
      <c r="K65" s="26"/>
      <c r="L65" s="63"/>
      <c r="M65" s="63"/>
      <c r="N65" s="26"/>
      <c r="O65" s="265"/>
    </row>
    <row r="66" spans="6:15" ht="12.75">
      <c r="F66" s="26"/>
      <c r="K66" s="26"/>
      <c r="L66" s="63"/>
      <c r="M66" s="63"/>
      <c r="O66" s="266"/>
    </row>
    <row r="67" spans="1:16" ht="29.25" customHeight="1">
      <c r="A67" s="64" t="s">
        <v>48</v>
      </c>
      <c r="B67" s="65">
        <v>216</v>
      </c>
      <c r="C67" s="65"/>
      <c r="D67" s="65"/>
      <c r="E67" s="65"/>
      <c r="F67" s="66"/>
      <c r="G67" s="53"/>
      <c r="H67" s="54"/>
      <c r="I67" s="54"/>
      <c r="J67" s="54">
        <v>483586</v>
      </c>
      <c r="K67" s="53">
        <v>483586</v>
      </c>
      <c r="L67" s="29"/>
      <c r="M67" s="29"/>
      <c r="N67" s="53">
        <f>SUM(K67:M67)</f>
        <v>483586</v>
      </c>
      <c r="O67" s="32">
        <f>N67/B67</f>
        <v>2238.824074074074</v>
      </c>
      <c r="P67" s="48"/>
    </row>
    <row r="68" spans="1:13" ht="15">
      <c r="A68" s="4"/>
      <c r="B68" s="4"/>
      <c r="C68" s="4"/>
      <c r="D68" s="4"/>
      <c r="E68" s="4"/>
      <c r="F68" s="4"/>
      <c r="G68" s="4"/>
      <c r="K68" s="26"/>
      <c r="L68" s="26"/>
      <c r="M68" s="26"/>
    </row>
    <row r="69" spans="1:13" ht="15.75">
      <c r="A69" s="3" t="s">
        <v>3</v>
      </c>
      <c r="B69" s="3"/>
      <c r="C69" s="3"/>
      <c r="D69" s="3"/>
      <c r="K69" s="26"/>
      <c r="L69" s="26"/>
      <c r="M69" s="26"/>
    </row>
    <row r="70" spans="1:13" ht="15.75">
      <c r="A70" s="3" t="s">
        <v>49</v>
      </c>
      <c r="B70" s="3"/>
      <c r="C70" s="3"/>
      <c r="D70" s="3"/>
      <c r="J70" s="112"/>
      <c r="K70" s="26"/>
      <c r="L70" s="26"/>
      <c r="M70" s="26"/>
    </row>
    <row r="71" spans="11:13" ht="12.75">
      <c r="K71" s="26"/>
      <c r="L71" s="26"/>
      <c r="M71" s="26"/>
    </row>
    <row r="72" spans="1:16" ht="21" customHeight="1">
      <c r="A72" s="386" t="s">
        <v>7</v>
      </c>
      <c r="B72" s="442" t="s">
        <v>8</v>
      </c>
      <c r="C72" s="389" t="s">
        <v>9</v>
      </c>
      <c r="D72" s="377"/>
      <c r="E72" s="378" t="s">
        <v>10</v>
      </c>
      <c r="F72" s="378" t="s">
        <v>11</v>
      </c>
      <c r="G72" s="438" t="s">
        <v>88</v>
      </c>
      <c r="H72" s="439"/>
      <c r="I72" s="441"/>
      <c r="J72" s="378" t="s">
        <v>104</v>
      </c>
      <c r="K72" s="438" t="s">
        <v>16</v>
      </c>
      <c r="L72" s="439"/>
      <c r="M72" s="441"/>
      <c r="N72" s="442" t="s">
        <v>171</v>
      </c>
      <c r="O72" s="442" t="s">
        <v>102</v>
      </c>
      <c r="P72" s="9" t="s">
        <v>20</v>
      </c>
    </row>
    <row r="73" spans="1:16" ht="52.5" customHeight="1">
      <c r="A73" s="388"/>
      <c r="B73" s="444"/>
      <c r="C73" s="7" t="s">
        <v>21</v>
      </c>
      <c r="D73" s="7" t="s">
        <v>22</v>
      </c>
      <c r="E73" s="379"/>
      <c r="F73" s="379"/>
      <c r="G73" s="6" t="s">
        <v>115</v>
      </c>
      <c r="H73" s="6" t="s">
        <v>13</v>
      </c>
      <c r="I73" s="6" t="s">
        <v>14</v>
      </c>
      <c r="J73" s="379"/>
      <c r="K73" s="12" t="s">
        <v>119</v>
      </c>
      <c r="L73" s="13" t="s">
        <v>169</v>
      </c>
      <c r="M73" s="8" t="s">
        <v>19</v>
      </c>
      <c r="N73" s="444"/>
      <c r="O73" s="444"/>
      <c r="P73" s="14" t="s">
        <v>23</v>
      </c>
    </row>
    <row r="74" spans="1:16" ht="12.75">
      <c r="A74" s="15">
        <v>1</v>
      </c>
      <c r="B74" s="15">
        <v>2</v>
      </c>
      <c r="C74" s="11">
        <v>3</v>
      </c>
      <c r="D74" s="11">
        <v>4</v>
      </c>
      <c r="E74" s="16">
        <v>5</v>
      </c>
      <c r="F74" s="15">
        <v>6</v>
      </c>
      <c r="G74" s="16">
        <v>7</v>
      </c>
      <c r="H74" s="16">
        <v>8</v>
      </c>
      <c r="I74" s="16">
        <v>9</v>
      </c>
      <c r="J74" s="16">
        <v>10</v>
      </c>
      <c r="K74" s="16">
        <v>11</v>
      </c>
      <c r="L74" s="16">
        <v>12</v>
      </c>
      <c r="M74" s="18">
        <v>13</v>
      </c>
      <c r="N74" s="19">
        <v>14</v>
      </c>
      <c r="O74" s="234">
        <v>15</v>
      </c>
      <c r="P74" s="18">
        <v>16</v>
      </c>
    </row>
    <row r="75" spans="1:18" ht="31.5" customHeight="1">
      <c r="A75" s="65" t="s">
        <v>35</v>
      </c>
      <c r="B75" s="65">
        <v>46</v>
      </c>
      <c r="C75" s="67">
        <v>512188</v>
      </c>
      <c r="D75" s="67">
        <v>17900</v>
      </c>
      <c r="E75" s="53">
        <f>SUM(C75:D75)</f>
        <v>530088</v>
      </c>
      <c r="F75" s="68">
        <f>I75+H75</f>
        <v>0</v>
      </c>
      <c r="G75" s="68">
        <v>0</v>
      </c>
      <c r="H75" s="54">
        <v>0</v>
      </c>
      <c r="I75" s="54">
        <v>0</v>
      </c>
      <c r="J75" s="54">
        <f>E75-G75</f>
        <v>530088</v>
      </c>
      <c r="K75" s="53">
        <v>494910</v>
      </c>
      <c r="L75" s="54"/>
      <c r="M75" s="54"/>
      <c r="N75" s="53">
        <f>SUM(K75:M75)</f>
        <v>494910</v>
      </c>
      <c r="O75" s="53">
        <f>K75/B75</f>
        <v>10758.91304347826</v>
      </c>
      <c r="P75" s="53">
        <f>N75-J75</f>
        <v>-35178</v>
      </c>
      <c r="R75" s="299">
        <v>0.9336</v>
      </c>
    </row>
    <row r="103" spans="1:16" ht="18">
      <c r="A103" s="385" t="s">
        <v>50</v>
      </c>
      <c r="B103" s="385"/>
      <c r="C103" s="385"/>
      <c r="D103" s="385"/>
      <c r="E103" s="385"/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</row>
    <row r="104" spans="1:12" ht="15.75">
      <c r="A104" s="3" t="s">
        <v>3</v>
      </c>
      <c r="B104" s="3"/>
      <c r="C104" s="3"/>
      <c r="K104" s="4"/>
      <c r="L104" s="4"/>
    </row>
    <row r="105" spans="1:12" ht="15.75">
      <c r="A105" s="3" t="s">
        <v>51</v>
      </c>
      <c r="B105" s="3"/>
      <c r="C105" s="3"/>
      <c r="J105" s="112"/>
      <c r="K105" s="4"/>
      <c r="L105" s="4"/>
    </row>
    <row r="106" spans="1:4" ht="15.75">
      <c r="A106" s="3"/>
      <c r="B106" s="3"/>
      <c r="C106" s="3"/>
      <c r="D106" s="3"/>
    </row>
    <row r="107" spans="1:16" ht="12.75" customHeight="1">
      <c r="A107" s="386" t="s">
        <v>7</v>
      </c>
      <c r="B107" s="442" t="s">
        <v>8</v>
      </c>
      <c r="C107" s="389" t="s">
        <v>9</v>
      </c>
      <c r="D107" s="377"/>
      <c r="E107" s="378" t="s">
        <v>10</v>
      </c>
      <c r="F107" s="378" t="s">
        <v>11</v>
      </c>
      <c r="G107" s="438" t="s">
        <v>88</v>
      </c>
      <c r="H107" s="439"/>
      <c r="I107" s="441"/>
      <c r="J107" s="378" t="s">
        <v>104</v>
      </c>
      <c r="K107" s="438" t="s">
        <v>16</v>
      </c>
      <c r="L107" s="439"/>
      <c r="M107" s="441"/>
      <c r="N107" s="442" t="s">
        <v>171</v>
      </c>
      <c r="O107" s="442" t="s">
        <v>102</v>
      </c>
      <c r="P107" s="9" t="s">
        <v>20</v>
      </c>
    </row>
    <row r="108" spans="1:16" ht="56.25" customHeight="1">
      <c r="A108" s="388"/>
      <c r="B108" s="444"/>
      <c r="C108" s="7" t="s">
        <v>21</v>
      </c>
      <c r="D108" s="7" t="s">
        <v>22</v>
      </c>
      <c r="E108" s="379"/>
      <c r="F108" s="379"/>
      <c r="G108" s="6" t="s">
        <v>115</v>
      </c>
      <c r="H108" s="6" t="s">
        <v>13</v>
      </c>
      <c r="I108" s="6" t="s">
        <v>14</v>
      </c>
      <c r="J108" s="379"/>
      <c r="K108" s="12" t="s">
        <v>119</v>
      </c>
      <c r="L108" s="13" t="s">
        <v>169</v>
      </c>
      <c r="M108" s="8" t="s">
        <v>19</v>
      </c>
      <c r="N108" s="444"/>
      <c r="O108" s="444"/>
      <c r="P108" s="14" t="s">
        <v>23</v>
      </c>
    </row>
    <row r="109" spans="1:16" ht="12.75">
      <c r="A109" s="15">
        <v>1</v>
      </c>
      <c r="B109" s="15">
        <v>2</v>
      </c>
      <c r="C109" s="11">
        <v>3</v>
      </c>
      <c r="D109" s="11">
        <v>4</v>
      </c>
      <c r="E109" s="16">
        <v>5</v>
      </c>
      <c r="F109" s="15">
        <v>6</v>
      </c>
      <c r="G109" s="16">
        <v>7</v>
      </c>
      <c r="H109" s="16">
        <v>8</v>
      </c>
      <c r="I109" s="16">
        <v>9</v>
      </c>
      <c r="J109" s="16">
        <v>10</v>
      </c>
      <c r="K109" s="16">
        <v>11</v>
      </c>
      <c r="L109" s="16">
        <v>12</v>
      </c>
      <c r="M109" s="18">
        <v>13</v>
      </c>
      <c r="N109" s="19">
        <v>14</v>
      </c>
      <c r="O109" s="234">
        <v>15</v>
      </c>
      <c r="P109" s="18">
        <v>16</v>
      </c>
    </row>
    <row r="110" spans="1:16" ht="24.75" customHeight="1">
      <c r="A110" s="48" t="s">
        <v>52</v>
      </c>
      <c r="B110" s="56">
        <v>585</v>
      </c>
      <c r="C110" s="57">
        <v>2123503</v>
      </c>
      <c r="D110" s="57">
        <v>109900</v>
      </c>
      <c r="E110" s="57">
        <f>SUM(C110:D110)</f>
        <v>2233403</v>
      </c>
      <c r="F110" s="58">
        <f>SUM(G110:I110)</f>
        <v>3500</v>
      </c>
      <c r="G110" s="57">
        <v>300</v>
      </c>
      <c r="H110" s="57">
        <v>1100</v>
      </c>
      <c r="I110" s="57">
        <v>2100</v>
      </c>
      <c r="J110" s="57">
        <f>E110-G110</f>
        <v>2233103</v>
      </c>
      <c r="K110" s="59">
        <v>2084937</v>
      </c>
      <c r="L110" s="57"/>
      <c r="M110" s="48"/>
      <c r="N110" s="20">
        <f>SUM(K110:M110)</f>
        <v>2084937</v>
      </c>
      <c r="O110" s="20">
        <f aca="true" t="shared" si="15" ref="O110:O118">K110/B110</f>
        <v>3563.994871794872</v>
      </c>
      <c r="P110" s="20">
        <f aca="true" t="shared" si="16" ref="P110:P118">K110-J110</f>
        <v>-148166</v>
      </c>
    </row>
    <row r="111" spans="1:16" ht="24.75" customHeight="1">
      <c r="A111" s="48" t="s">
        <v>53</v>
      </c>
      <c r="B111" s="56">
        <v>643</v>
      </c>
      <c r="C111" s="57">
        <v>1820856</v>
      </c>
      <c r="D111" s="57">
        <v>214900</v>
      </c>
      <c r="E111" s="57">
        <f aca="true" t="shared" si="17" ref="E111:E117">SUM(C111:D111)</f>
        <v>2035756</v>
      </c>
      <c r="F111" s="58">
        <f aca="true" t="shared" si="18" ref="F111:F117">SUM(G111:I111)</f>
        <v>11000</v>
      </c>
      <c r="G111" s="57">
        <v>200</v>
      </c>
      <c r="H111" s="57">
        <v>1800</v>
      </c>
      <c r="I111" s="57">
        <v>9000</v>
      </c>
      <c r="J111" s="57">
        <f aca="true" t="shared" si="19" ref="J111:J117">E111-G111</f>
        <v>2035556</v>
      </c>
      <c r="K111" s="59">
        <v>1900497</v>
      </c>
      <c r="L111" s="57"/>
      <c r="M111" s="48"/>
      <c r="N111" s="20">
        <f aca="true" t="shared" si="20" ref="N111:N120">SUM(K111:M111)</f>
        <v>1900497</v>
      </c>
      <c r="O111" s="20">
        <f t="shared" si="15"/>
        <v>2955.6718506998445</v>
      </c>
      <c r="P111" s="20">
        <f t="shared" si="16"/>
        <v>-135059</v>
      </c>
    </row>
    <row r="112" spans="1:16" ht="24.75" customHeight="1">
      <c r="A112" s="48" t="s">
        <v>54</v>
      </c>
      <c r="B112" s="56">
        <v>686</v>
      </c>
      <c r="C112" s="57">
        <v>1880775</v>
      </c>
      <c r="D112" s="57">
        <v>148090</v>
      </c>
      <c r="E112" s="57">
        <f t="shared" si="17"/>
        <v>2028865</v>
      </c>
      <c r="F112" s="58">
        <f t="shared" si="18"/>
        <v>25353</v>
      </c>
      <c r="G112" s="57">
        <v>100</v>
      </c>
      <c r="H112" s="57">
        <v>2900</v>
      </c>
      <c r="I112" s="57">
        <v>22353</v>
      </c>
      <c r="J112" s="57">
        <f t="shared" si="19"/>
        <v>2028765</v>
      </c>
      <c r="K112" s="59">
        <v>1894156</v>
      </c>
      <c r="L112" s="57"/>
      <c r="M112" s="48"/>
      <c r="N112" s="20">
        <f t="shared" si="20"/>
        <v>1894156</v>
      </c>
      <c r="O112" s="20">
        <f t="shared" si="15"/>
        <v>2761.160349854227</v>
      </c>
      <c r="P112" s="20">
        <f t="shared" si="16"/>
        <v>-134609</v>
      </c>
    </row>
    <row r="113" spans="1:16" ht="24.75" customHeight="1">
      <c r="A113" s="69" t="s">
        <v>55</v>
      </c>
      <c r="B113" s="70">
        <v>248</v>
      </c>
      <c r="C113" s="71">
        <v>678201</v>
      </c>
      <c r="D113" s="57">
        <v>78000</v>
      </c>
      <c r="E113" s="57">
        <f t="shared" si="17"/>
        <v>756201</v>
      </c>
      <c r="F113" s="58">
        <f t="shared" si="18"/>
        <v>6700</v>
      </c>
      <c r="G113" s="57">
        <v>180</v>
      </c>
      <c r="H113" s="57">
        <v>1020</v>
      </c>
      <c r="I113" s="57">
        <v>5500</v>
      </c>
      <c r="J113" s="57">
        <f t="shared" si="19"/>
        <v>756021</v>
      </c>
      <c r="K113" s="59">
        <v>705859</v>
      </c>
      <c r="L113" s="57"/>
      <c r="M113" s="48"/>
      <c r="N113" s="20">
        <f t="shared" si="20"/>
        <v>705859</v>
      </c>
      <c r="O113" s="20">
        <f t="shared" si="15"/>
        <v>2846.2056451612902</v>
      </c>
      <c r="P113" s="20">
        <f t="shared" si="16"/>
        <v>-50162</v>
      </c>
    </row>
    <row r="114" spans="1:16" ht="24.75" customHeight="1">
      <c r="A114" s="72" t="s">
        <v>56</v>
      </c>
      <c r="B114" s="56">
        <v>210</v>
      </c>
      <c r="C114" s="57">
        <v>593457</v>
      </c>
      <c r="D114" s="57">
        <v>48900</v>
      </c>
      <c r="E114" s="57">
        <f t="shared" si="17"/>
        <v>642357</v>
      </c>
      <c r="F114" s="58">
        <f t="shared" si="18"/>
        <v>0</v>
      </c>
      <c r="G114" s="57">
        <v>0</v>
      </c>
      <c r="H114" s="57">
        <v>0</v>
      </c>
      <c r="I114" s="57">
        <v>0</v>
      </c>
      <c r="J114" s="57">
        <f t="shared" si="19"/>
        <v>642357</v>
      </c>
      <c r="K114" s="59">
        <v>599736</v>
      </c>
      <c r="L114" s="57"/>
      <c r="M114" s="48"/>
      <c r="N114" s="20">
        <f t="shared" si="20"/>
        <v>599736</v>
      </c>
      <c r="O114" s="20">
        <f t="shared" si="15"/>
        <v>2855.885714285714</v>
      </c>
      <c r="P114" s="20">
        <f t="shared" si="16"/>
        <v>-42621</v>
      </c>
    </row>
    <row r="115" spans="1:16" ht="24.75" customHeight="1">
      <c r="A115" s="48" t="s">
        <v>57</v>
      </c>
      <c r="B115" s="73">
        <v>138</v>
      </c>
      <c r="C115" s="74">
        <v>290140</v>
      </c>
      <c r="D115" s="74">
        <v>46560</v>
      </c>
      <c r="E115" s="57">
        <f t="shared" si="17"/>
        <v>336700</v>
      </c>
      <c r="F115" s="58">
        <f t="shared" si="18"/>
        <v>1300</v>
      </c>
      <c r="G115" s="57">
        <v>0</v>
      </c>
      <c r="H115" s="57">
        <v>300</v>
      </c>
      <c r="I115" s="57">
        <v>1000</v>
      </c>
      <c r="J115" s="57">
        <f t="shared" si="19"/>
        <v>336700</v>
      </c>
      <c r="K115" s="59">
        <v>314360</v>
      </c>
      <c r="L115" s="57"/>
      <c r="M115" s="48"/>
      <c r="N115" s="20">
        <f t="shared" si="20"/>
        <v>314360</v>
      </c>
      <c r="O115" s="20">
        <f t="shared" si="15"/>
        <v>2277.9710144927535</v>
      </c>
      <c r="P115" s="20">
        <f t="shared" si="16"/>
        <v>-22340</v>
      </c>
    </row>
    <row r="116" spans="1:16" ht="24.75" customHeight="1">
      <c r="A116" s="75" t="s">
        <v>58</v>
      </c>
      <c r="B116" s="73">
        <v>90</v>
      </c>
      <c r="C116" s="74">
        <v>128801</v>
      </c>
      <c r="D116" s="74">
        <v>23360</v>
      </c>
      <c r="E116" s="57">
        <f t="shared" si="17"/>
        <v>152161</v>
      </c>
      <c r="F116" s="58">
        <f t="shared" si="18"/>
        <v>0</v>
      </c>
      <c r="G116" s="74">
        <v>0</v>
      </c>
      <c r="H116" s="74">
        <v>0</v>
      </c>
      <c r="I116" s="74">
        <v>0</v>
      </c>
      <c r="J116" s="57">
        <f t="shared" si="19"/>
        <v>152161</v>
      </c>
      <c r="K116" s="59">
        <v>142065</v>
      </c>
      <c r="L116" s="57"/>
      <c r="M116" s="48"/>
      <c r="N116" s="20">
        <f t="shared" si="20"/>
        <v>142065</v>
      </c>
      <c r="O116" s="20">
        <f t="shared" si="15"/>
        <v>1578.5</v>
      </c>
      <c r="P116" s="20">
        <f t="shared" si="16"/>
        <v>-10096</v>
      </c>
    </row>
    <row r="117" spans="1:16" ht="24.75" customHeight="1">
      <c r="A117" s="75" t="s">
        <v>59</v>
      </c>
      <c r="B117" s="73">
        <v>194</v>
      </c>
      <c r="C117" s="74">
        <v>210592</v>
      </c>
      <c r="D117" s="74">
        <v>38200</v>
      </c>
      <c r="E117" s="57">
        <f t="shared" si="17"/>
        <v>248792</v>
      </c>
      <c r="F117" s="58">
        <f t="shared" si="18"/>
        <v>300</v>
      </c>
      <c r="G117" s="74">
        <v>0</v>
      </c>
      <c r="H117" s="74">
        <v>300</v>
      </c>
      <c r="I117" s="74">
        <v>0</v>
      </c>
      <c r="J117" s="57">
        <f t="shared" si="19"/>
        <v>248792</v>
      </c>
      <c r="K117" s="59">
        <v>232285</v>
      </c>
      <c r="L117" s="57"/>
      <c r="M117" s="48"/>
      <c r="N117" s="20">
        <f t="shared" si="20"/>
        <v>232285</v>
      </c>
      <c r="O117" s="20">
        <f t="shared" si="15"/>
        <v>1197.3453608247423</v>
      </c>
      <c r="P117" s="20">
        <f t="shared" si="16"/>
        <v>-16507</v>
      </c>
    </row>
    <row r="118" spans="1:16" ht="30" customHeight="1">
      <c r="A118" s="55" t="s">
        <v>32</v>
      </c>
      <c r="B118" s="55">
        <f aca="true" t="shared" si="21" ref="B118:J118">SUM(B110:B117)</f>
        <v>2794</v>
      </c>
      <c r="C118" s="30">
        <f t="shared" si="21"/>
        <v>7726325</v>
      </c>
      <c r="D118" s="30">
        <f t="shared" si="21"/>
        <v>707910</v>
      </c>
      <c r="E118" s="30">
        <f t="shared" si="21"/>
        <v>8434235</v>
      </c>
      <c r="F118" s="30">
        <f t="shared" si="21"/>
        <v>48153</v>
      </c>
      <c r="G118" s="30">
        <f t="shared" si="21"/>
        <v>780</v>
      </c>
      <c r="H118" s="30">
        <f t="shared" si="21"/>
        <v>7420</v>
      </c>
      <c r="I118" s="30">
        <f t="shared" si="21"/>
        <v>39953</v>
      </c>
      <c r="J118" s="30">
        <f t="shared" si="21"/>
        <v>8433455</v>
      </c>
      <c r="K118" s="30">
        <f>SUM(K110:K117)</f>
        <v>7873895</v>
      </c>
      <c r="L118" s="30"/>
      <c r="M118" s="48"/>
      <c r="N118" s="32">
        <f t="shared" si="20"/>
        <v>7873895</v>
      </c>
      <c r="O118" s="230">
        <f t="shared" si="15"/>
        <v>2818.1442376521118</v>
      </c>
      <c r="P118" s="32">
        <f t="shared" si="16"/>
        <v>-559560</v>
      </c>
    </row>
    <row r="119" spans="1:15" ht="15">
      <c r="A119" s="47"/>
      <c r="B119" s="47"/>
      <c r="C119" s="47"/>
      <c r="D119" s="37"/>
      <c r="E119" s="37"/>
      <c r="F119" s="37"/>
      <c r="G119" s="37"/>
      <c r="H119" s="37"/>
      <c r="I119" s="37"/>
      <c r="J119" s="76"/>
      <c r="K119" s="26"/>
      <c r="L119" s="63"/>
      <c r="N119" s="236"/>
      <c r="O119" s="78"/>
    </row>
    <row r="120" spans="1:16" ht="21.75" customHeight="1">
      <c r="A120" s="77" t="s">
        <v>60</v>
      </c>
      <c r="B120" s="65">
        <v>394</v>
      </c>
      <c r="C120" s="77"/>
      <c r="D120" s="77"/>
      <c r="E120" s="77"/>
      <c r="F120" s="61"/>
      <c r="G120" s="78"/>
      <c r="H120" s="78"/>
      <c r="I120" s="78"/>
      <c r="J120" s="30">
        <v>659840</v>
      </c>
      <c r="K120" s="32">
        <v>659840</v>
      </c>
      <c r="L120" s="29"/>
      <c r="M120" s="48"/>
      <c r="N120" s="32">
        <f t="shared" si="20"/>
        <v>659840</v>
      </c>
      <c r="O120" s="231">
        <f>K120/B120</f>
        <v>1674.7208121827412</v>
      </c>
      <c r="P120" s="48"/>
    </row>
    <row r="121" spans="1:10" ht="15">
      <c r="A121" s="79"/>
      <c r="B121" s="79"/>
      <c r="C121" s="79"/>
      <c r="D121" s="79"/>
      <c r="E121" s="79"/>
      <c r="F121" s="79"/>
      <c r="G121" s="79"/>
      <c r="H121" s="79"/>
      <c r="I121" s="79"/>
      <c r="J121" s="76"/>
    </row>
    <row r="122" spans="1:10" ht="15.75">
      <c r="A122" s="3" t="s">
        <v>3</v>
      </c>
      <c r="B122" s="3"/>
      <c r="C122" s="3"/>
      <c r="J122" s="76"/>
    </row>
    <row r="123" spans="1:10" ht="15.75">
      <c r="A123" s="3" t="s">
        <v>61</v>
      </c>
      <c r="B123" s="3"/>
      <c r="C123" s="3"/>
      <c r="J123" s="112"/>
    </row>
    <row r="124" spans="1:10" ht="15.75">
      <c r="A124" s="3"/>
      <c r="B124" s="3"/>
      <c r="C124" s="3"/>
      <c r="J124" s="112"/>
    </row>
    <row r="125" spans="1:16" ht="24" customHeight="1">
      <c r="A125" s="386" t="s">
        <v>7</v>
      </c>
      <c r="B125" s="442" t="s">
        <v>8</v>
      </c>
      <c r="C125" s="389" t="s">
        <v>9</v>
      </c>
      <c r="D125" s="377"/>
      <c r="E125" s="378" t="s">
        <v>10</v>
      </c>
      <c r="F125" s="378" t="s">
        <v>11</v>
      </c>
      <c r="G125" s="438" t="s">
        <v>88</v>
      </c>
      <c r="H125" s="439"/>
      <c r="I125" s="441"/>
      <c r="J125" s="378" t="s">
        <v>104</v>
      </c>
      <c r="K125" s="438" t="s">
        <v>16</v>
      </c>
      <c r="L125" s="439"/>
      <c r="M125" s="441"/>
      <c r="N125" s="442" t="s">
        <v>171</v>
      </c>
      <c r="O125" s="442" t="s">
        <v>102</v>
      </c>
      <c r="P125" s="9" t="s">
        <v>20</v>
      </c>
    </row>
    <row r="126" spans="1:16" ht="56.25" customHeight="1">
      <c r="A126" s="388"/>
      <c r="B126" s="444"/>
      <c r="C126" s="7" t="s">
        <v>21</v>
      </c>
      <c r="D126" s="7" t="s">
        <v>22</v>
      </c>
      <c r="E126" s="379"/>
      <c r="F126" s="379"/>
      <c r="G126" s="6" t="s">
        <v>115</v>
      </c>
      <c r="H126" s="6" t="s">
        <v>13</v>
      </c>
      <c r="I126" s="6" t="s">
        <v>14</v>
      </c>
      <c r="J126" s="379"/>
      <c r="K126" s="12" t="s">
        <v>119</v>
      </c>
      <c r="L126" s="13" t="s">
        <v>169</v>
      </c>
      <c r="M126" s="8" t="s">
        <v>19</v>
      </c>
      <c r="N126" s="444"/>
      <c r="O126" s="444"/>
      <c r="P126" s="14" t="s">
        <v>23</v>
      </c>
    </row>
    <row r="127" spans="1:16" ht="13.5" customHeight="1">
      <c r="A127" s="15">
        <v>1</v>
      </c>
      <c r="B127" s="15">
        <v>2</v>
      </c>
      <c r="C127" s="11">
        <v>3</v>
      </c>
      <c r="D127" s="11">
        <v>4</v>
      </c>
      <c r="E127" s="16">
        <v>5</v>
      </c>
      <c r="F127" s="15">
        <v>6</v>
      </c>
      <c r="G127" s="16">
        <v>7</v>
      </c>
      <c r="H127" s="16">
        <v>8</v>
      </c>
      <c r="I127" s="16">
        <v>9</v>
      </c>
      <c r="J127" s="16">
        <v>10</v>
      </c>
      <c r="K127" s="16">
        <v>11</v>
      </c>
      <c r="L127" s="16">
        <v>12</v>
      </c>
      <c r="M127" s="18">
        <v>13</v>
      </c>
      <c r="N127" s="19">
        <v>14</v>
      </c>
      <c r="O127" s="234">
        <v>15</v>
      </c>
      <c r="P127" s="18">
        <v>16</v>
      </c>
    </row>
    <row r="128" spans="1:16" ht="24.75" customHeight="1">
      <c r="A128" s="69" t="s">
        <v>55</v>
      </c>
      <c r="B128" s="80">
        <v>108</v>
      </c>
      <c r="C128" s="81">
        <v>289562</v>
      </c>
      <c r="D128" s="22">
        <v>15000</v>
      </c>
      <c r="E128" s="22">
        <f>SUM(C128:D128)</f>
        <v>304562</v>
      </c>
      <c r="F128" s="23">
        <f>SUM(G128:I128)</f>
        <v>2600</v>
      </c>
      <c r="G128" s="22">
        <v>100</v>
      </c>
      <c r="H128" s="22">
        <v>500</v>
      </c>
      <c r="I128" s="22">
        <v>2000</v>
      </c>
      <c r="J128" s="22">
        <f>E128-G128</f>
        <v>304462</v>
      </c>
      <c r="K128" s="25">
        <v>284265</v>
      </c>
      <c r="L128" s="22"/>
      <c r="M128" s="48"/>
      <c r="N128" s="20">
        <f>SUM(K128:L128)</f>
        <v>284265</v>
      </c>
      <c r="O128" s="20">
        <f>K128/B128</f>
        <v>2632.0833333333335</v>
      </c>
      <c r="P128" s="20">
        <f>K128-J128</f>
        <v>-20197</v>
      </c>
    </row>
    <row r="129" spans="1:16" ht="24.75" customHeight="1">
      <c r="A129" s="48" t="s">
        <v>57</v>
      </c>
      <c r="B129" s="9">
        <v>249</v>
      </c>
      <c r="C129" s="82">
        <v>374119</v>
      </c>
      <c r="D129" s="82">
        <v>73600</v>
      </c>
      <c r="E129" s="22">
        <f>SUM(C129:D129)</f>
        <v>447719</v>
      </c>
      <c r="F129" s="23">
        <f>SUM(G129:I129)</f>
        <v>2200</v>
      </c>
      <c r="G129" s="22">
        <v>0</v>
      </c>
      <c r="H129" s="22">
        <v>500</v>
      </c>
      <c r="I129" s="22">
        <v>1700</v>
      </c>
      <c r="J129" s="22">
        <f>E129-G129</f>
        <v>447719</v>
      </c>
      <c r="K129" s="25">
        <v>418019</v>
      </c>
      <c r="L129" s="22"/>
      <c r="M129" s="48"/>
      <c r="N129" s="20">
        <f>SUM(K129:L129)</f>
        <v>418019</v>
      </c>
      <c r="O129" s="20">
        <f>K129/B129</f>
        <v>1678.7911646586344</v>
      </c>
      <c r="P129" s="20">
        <f>K129-J129</f>
        <v>-29700</v>
      </c>
    </row>
    <row r="130" spans="1:16" ht="24.75" customHeight="1">
      <c r="A130" s="75" t="s">
        <v>62</v>
      </c>
      <c r="B130" s="9">
        <v>138</v>
      </c>
      <c r="C130" s="82">
        <v>167985</v>
      </c>
      <c r="D130" s="82">
        <v>26000</v>
      </c>
      <c r="E130" s="22">
        <f>SUM(C130:D130)</f>
        <v>193985</v>
      </c>
      <c r="F130" s="23">
        <f>SUM(G130:I130)</f>
        <v>1512</v>
      </c>
      <c r="G130" s="82">
        <v>0</v>
      </c>
      <c r="H130" s="82">
        <v>0</v>
      </c>
      <c r="I130" s="82">
        <v>1512</v>
      </c>
      <c r="J130" s="22">
        <f>E130-G130</f>
        <v>193985</v>
      </c>
      <c r="K130" s="25">
        <v>181116</v>
      </c>
      <c r="L130" s="22"/>
      <c r="M130" s="48"/>
      <c r="N130" s="20">
        <f>SUM(K130:L130)</f>
        <v>181116</v>
      </c>
      <c r="O130" s="20">
        <f>K130/B130</f>
        <v>1312.4347826086957</v>
      </c>
      <c r="P130" s="20">
        <f>K130-J130</f>
        <v>-12869</v>
      </c>
    </row>
    <row r="131" spans="1:16" ht="24.75" customHeight="1">
      <c r="A131" s="55" t="s">
        <v>32</v>
      </c>
      <c r="B131" s="55">
        <f>SUM(B128:B130)</f>
        <v>495</v>
      </c>
      <c r="C131" s="30">
        <v>831666</v>
      </c>
      <c r="D131" s="30">
        <f aca="true" t="shared" si="22" ref="D131:J131">SUM(D128:D130)</f>
        <v>114600</v>
      </c>
      <c r="E131" s="30">
        <f t="shared" si="22"/>
        <v>946266</v>
      </c>
      <c r="F131" s="30">
        <f t="shared" si="22"/>
        <v>6312</v>
      </c>
      <c r="G131" s="30">
        <f t="shared" si="22"/>
        <v>100</v>
      </c>
      <c r="H131" s="30">
        <f t="shared" si="22"/>
        <v>1000</v>
      </c>
      <c r="I131" s="30">
        <f t="shared" si="22"/>
        <v>5212</v>
      </c>
      <c r="J131" s="30">
        <f t="shared" si="22"/>
        <v>946166</v>
      </c>
      <c r="K131" s="32">
        <f>SUM(K128:K130)</f>
        <v>883400</v>
      </c>
      <c r="L131" s="30"/>
      <c r="M131" s="48"/>
      <c r="N131" s="32">
        <f>SUM(K131:L131)</f>
        <v>883400</v>
      </c>
      <c r="O131" s="32">
        <f>K131/B131</f>
        <v>1784.6464646464647</v>
      </c>
      <c r="P131" s="32">
        <f>K131-J131</f>
        <v>-62766</v>
      </c>
    </row>
    <row r="132" spans="11:13" ht="15">
      <c r="K132" s="26"/>
      <c r="L132" s="63"/>
      <c r="M132" s="231"/>
    </row>
    <row r="133" spans="1:16" ht="27.75" customHeight="1">
      <c r="A133" s="129" t="s">
        <v>63</v>
      </c>
      <c r="B133" s="55">
        <v>52</v>
      </c>
      <c r="C133" s="83"/>
      <c r="D133" s="83"/>
      <c r="E133" s="83"/>
      <c r="F133" s="84"/>
      <c r="G133" s="32"/>
      <c r="H133" s="32"/>
      <c r="I133" s="32"/>
      <c r="J133" s="30">
        <v>121375</v>
      </c>
      <c r="K133" s="32">
        <v>121375</v>
      </c>
      <c r="L133" s="29"/>
      <c r="M133" s="48"/>
      <c r="N133" s="32">
        <f>SUM(K133:L133)</f>
        <v>121375</v>
      </c>
      <c r="O133" s="48"/>
      <c r="P133" s="48"/>
    </row>
    <row r="151" spans="1:16" ht="18">
      <c r="A151" s="455" t="s">
        <v>50</v>
      </c>
      <c r="B151" s="455"/>
      <c r="C151" s="455"/>
      <c r="D151" s="455"/>
      <c r="E151" s="455"/>
      <c r="F151" s="455"/>
      <c r="G151" s="455"/>
      <c r="H151" s="455"/>
      <c r="I151" s="455"/>
      <c r="J151" s="455"/>
      <c r="K151" s="455"/>
      <c r="L151" s="455"/>
      <c r="M151" s="455"/>
      <c r="N151" s="455"/>
      <c r="O151" s="455"/>
      <c r="P151" s="455"/>
    </row>
    <row r="152" spans="1:12" ht="15.75">
      <c r="A152" s="3" t="s">
        <v>3</v>
      </c>
      <c r="B152" s="3"/>
      <c r="C152" s="3"/>
      <c r="K152" s="4"/>
      <c r="L152" s="4"/>
    </row>
    <row r="153" spans="1:12" ht="15.75">
      <c r="A153" s="3" t="s">
        <v>64</v>
      </c>
      <c r="B153" s="3"/>
      <c r="C153" s="3"/>
      <c r="J153" s="112"/>
      <c r="K153" s="4"/>
      <c r="L153" s="4"/>
    </row>
    <row r="154" spans="1:4" ht="15.75">
      <c r="A154" s="3"/>
      <c r="B154" s="3"/>
      <c r="C154" s="3"/>
      <c r="D154" s="3"/>
    </row>
    <row r="155" spans="1:16" ht="12.75" customHeight="1">
      <c r="A155" s="386" t="s">
        <v>7</v>
      </c>
      <c r="B155" s="442" t="s">
        <v>8</v>
      </c>
      <c r="C155" s="438" t="s">
        <v>9</v>
      </c>
      <c r="D155" s="441"/>
      <c r="E155" s="378" t="s">
        <v>10</v>
      </c>
      <c r="F155" s="378" t="s">
        <v>11</v>
      </c>
      <c r="G155" s="389" t="s">
        <v>88</v>
      </c>
      <c r="H155" s="376"/>
      <c r="I155" s="377"/>
      <c r="J155" s="378" t="s">
        <v>104</v>
      </c>
      <c r="K155" s="389" t="s">
        <v>16</v>
      </c>
      <c r="L155" s="377"/>
      <c r="M155" s="378" t="s">
        <v>19</v>
      </c>
      <c r="N155" s="442" t="s">
        <v>171</v>
      </c>
      <c r="O155" s="442" t="s">
        <v>102</v>
      </c>
      <c r="P155" s="381" t="s">
        <v>20</v>
      </c>
    </row>
    <row r="156" spans="1:16" ht="12.75" customHeight="1">
      <c r="A156" s="387"/>
      <c r="B156" s="443"/>
      <c r="C156" s="378" t="s">
        <v>21</v>
      </c>
      <c r="D156" s="378" t="s">
        <v>22</v>
      </c>
      <c r="E156" s="368"/>
      <c r="F156" s="368"/>
      <c r="G156" s="370"/>
      <c r="H156" s="453"/>
      <c r="I156" s="454"/>
      <c r="J156" s="368"/>
      <c r="K156" s="370"/>
      <c r="L156" s="454"/>
      <c r="M156" s="368"/>
      <c r="N156" s="443"/>
      <c r="O156" s="443"/>
      <c r="P156" s="382"/>
    </row>
    <row r="157" spans="1:16" ht="42" customHeight="1">
      <c r="A157" s="388"/>
      <c r="B157" s="444"/>
      <c r="C157" s="379"/>
      <c r="D157" s="379"/>
      <c r="E157" s="379"/>
      <c r="F157" s="379"/>
      <c r="G157" s="6" t="s">
        <v>12</v>
      </c>
      <c r="H157" s="6" t="s">
        <v>13</v>
      </c>
      <c r="I157" s="6" t="s">
        <v>14</v>
      </c>
      <c r="J157" s="379"/>
      <c r="K157" s="12" t="s">
        <v>119</v>
      </c>
      <c r="L157" s="13" t="s">
        <v>169</v>
      </c>
      <c r="M157" s="379"/>
      <c r="N157" s="444"/>
      <c r="O157" s="444"/>
      <c r="P157" s="14" t="s">
        <v>23</v>
      </c>
    </row>
    <row r="158" spans="1:16" ht="12.75">
      <c r="A158" s="15">
        <v>1</v>
      </c>
      <c r="B158" s="15">
        <v>2</v>
      </c>
      <c r="C158" s="15">
        <v>3</v>
      </c>
      <c r="D158" s="15">
        <v>4</v>
      </c>
      <c r="E158" s="16">
        <v>5</v>
      </c>
      <c r="F158" s="15">
        <v>6</v>
      </c>
      <c r="G158" s="16">
        <v>7</v>
      </c>
      <c r="H158" s="16">
        <v>8</v>
      </c>
      <c r="I158" s="16">
        <v>9</v>
      </c>
      <c r="J158" s="17">
        <v>10</v>
      </c>
      <c r="K158" s="16">
        <v>11</v>
      </c>
      <c r="L158" s="16">
        <v>12</v>
      </c>
      <c r="M158" s="18">
        <v>13</v>
      </c>
      <c r="N158" s="19">
        <v>14</v>
      </c>
      <c r="O158" s="18">
        <v>15</v>
      </c>
      <c r="P158" s="18">
        <v>16</v>
      </c>
    </row>
    <row r="159" spans="1:16" ht="24.75" customHeight="1">
      <c r="A159" s="69" t="s">
        <v>55</v>
      </c>
      <c r="B159" s="80">
        <v>385</v>
      </c>
      <c r="C159" s="81">
        <v>1219923</v>
      </c>
      <c r="D159" s="22">
        <v>115000</v>
      </c>
      <c r="E159" s="22">
        <f aca="true" t="shared" si="23" ref="E159:E164">SUM(C159:D159)</f>
        <v>1334923</v>
      </c>
      <c r="F159" s="23">
        <f aca="true" t="shared" si="24" ref="F159:F164">SUM(G159:I159)</f>
        <v>11800</v>
      </c>
      <c r="G159" s="22">
        <v>100</v>
      </c>
      <c r="H159" s="22">
        <v>1700</v>
      </c>
      <c r="I159" s="22">
        <v>10000</v>
      </c>
      <c r="J159" s="22">
        <f aca="true" t="shared" si="25" ref="J159:J164">E159-G159</f>
        <v>1334823</v>
      </c>
      <c r="K159" s="25">
        <v>1246258</v>
      </c>
      <c r="L159" s="22"/>
      <c r="M159" s="86"/>
      <c r="N159" s="48">
        <v>1246258</v>
      </c>
      <c r="O159" s="20">
        <f aca="true" t="shared" si="26" ref="O159:O165">K159/B159</f>
        <v>3237.033766233766</v>
      </c>
      <c r="P159" s="20">
        <f aca="true" t="shared" si="27" ref="P159:P165">K159-J159</f>
        <v>-88565</v>
      </c>
    </row>
    <row r="160" spans="1:16" ht="24.75" customHeight="1">
      <c r="A160" s="72" t="s">
        <v>56</v>
      </c>
      <c r="B160" s="50">
        <v>678</v>
      </c>
      <c r="C160" s="81">
        <v>2213769</v>
      </c>
      <c r="D160" s="22">
        <v>157500</v>
      </c>
      <c r="E160" s="22">
        <f t="shared" si="23"/>
        <v>2371269</v>
      </c>
      <c r="F160" s="23">
        <f t="shared" si="24"/>
        <v>9600</v>
      </c>
      <c r="G160" s="22">
        <v>0</v>
      </c>
      <c r="H160" s="22">
        <v>3000</v>
      </c>
      <c r="I160" s="22">
        <v>6600</v>
      </c>
      <c r="J160" s="22">
        <f t="shared" si="25"/>
        <v>2371269</v>
      </c>
      <c r="K160" s="25">
        <v>2213935</v>
      </c>
      <c r="L160" s="22"/>
      <c r="M160" s="86"/>
      <c r="N160" s="48">
        <v>2213935</v>
      </c>
      <c r="O160" s="20">
        <f t="shared" si="26"/>
        <v>3265.390855457227</v>
      </c>
      <c r="P160" s="20">
        <f t="shared" si="27"/>
        <v>-157334</v>
      </c>
    </row>
    <row r="161" spans="1:16" ht="24.75" customHeight="1">
      <c r="A161" s="48" t="s">
        <v>57</v>
      </c>
      <c r="B161" s="19">
        <v>436</v>
      </c>
      <c r="C161" s="22">
        <v>1595441</v>
      </c>
      <c r="D161" s="22">
        <v>143470</v>
      </c>
      <c r="E161" s="22">
        <f t="shared" si="23"/>
        <v>1738911</v>
      </c>
      <c r="F161" s="23">
        <f t="shared" si="24"/>
        <v>4400</v>
      </c>
      <c r="G161" s="22">
        <v>0</v>
      </c>
      <c r="H161" s="22">
        <v>1000</v>
      </c>
      <c r="I161" s="22">
        <v>3400</v>
      </c>
      <c r="J161" s="22">
        <f t="shared" si="25"/>
        <v>1738911</v>
      </c>
      <c r="K161" s="25">
        <v>1623534</v>
      </c>
      <c r="L161" s="22"/>
      <c r="M161" s="86"/>
      <c r="N161" s="48">
        <v>1623534</v>
      </c>
      <c r="O161" s="20">
        <f t="shared" si="26"/>
        <v>3723.701834862385</v>
      </c>
      <c r="P161" s="20">
        <f t="shared" si="27"/>
        <v>-115377</v>
      </c>
    </row>
    <row r="162" spans="1:16" ht="24.75" customHeight="1">
      <c r="A162" s="75" t="s">
        <v>58</v>
      </c>
      <c r="B162" s="19">
        <v>638</v>
      </c>
      <c r="C162" s="22">
        <v>2365248</v>
      </c>
      <c r="D162" s="22">
        <v>223690</v>
      </c>
      <c r="E162" s="22">
        <f t="shared" si="23"/>
        <v>2588938</v>
      </c>
      <c r="F162" s="23">
        <f t="shared" si="24"/>
        <v>10100</v>
      </c>
      <c r="G162" s="22">
        <v>0</v>
      </c>
      <c r="H162" s="22">
        <v>1100</v>
      </c>
      <c r="I162" s="22">
        <v>9000</v>
      </c>
      <c r="J162" s="22">
        <f t="shared" si="25"/>
        <v>2588938</v>
      </c>
      <c r="K162" s="25">
        <v>2417162</v>
      </c>
      <c r="L162" s="22"/>
      <c r="M162" s="86"/>
      <c r="N162" s="48">
        <v>2417162</v>
      </c>
      <c r="O162" s="20">
        <f t="shared" si="26"/>
        <v>3788.655172413793</v>
      </c>
      <c r="P162" s="20">
        <f t="shared" si="27"/>
        <v>-171776</v>
      </c>
    </row>
    <row r="163" spans="1:16" ht="24.75" customHeight="1">
      <c r="A163" s="72" t="s">
        <v>62</v>
      </c>
      <c r="B163" s="19">
        <v>385</v>
      </c>
      <c r="C163" s="22">
        <v>1197493</v>
      </c>
      <c r="D163" s="22">
        <v>120530</v>
      </c>
      <c r="E163" s="22">
        <f t="shared" si="23"/>
        <v>1318023</v>
      </c>
      <c r="F163" s="23">
        <f t="shared" si="24"/>
        <v>6000</v>
      </c>
      <c r="G163" s="22">
        <v>0</v>
      </c>
      <c r="H163" s="22">
        <v>2000</v>
      </c>
      <c r="I163" s="22">
        <v>4000</v>
      </c>
      <c r="J163" s="22">
        <f t="shared" si="25"/>
        <v>1318023</v>
      </c>
      <c r="K163" s="25">
        <v>1230572</v>
      </c>
      <c r="L163" s="22"/>
      <c r="M163" s="86"/>
      <c r="N163" s="48">
        <v>1230572</v>
      </c>
      <c r="O163" s="20">
        <f t="shared" si="26"/>
        <v>3196.2909090909093</v>
      </c>
      <c r="P163" s="20">
        <f t="shared" si="27"/>
        <v>-87451</v>
      </c>
    </row>
    <row r="164" spans="1:16" ht="24.75" customHeight="1">
      <c r="A164" s="72" t="s">
        <v>59</v>
      </c>
      <c r="B164" s="19">
        <v>113</v>
      </c>
      <c r="C164" s="22">
        <v>161638</v>
      </c>
      <c r="D164" s="22">
        <v>25800</v>
      </c>
      <c r="E164" s="22">
        <f t="shared" si="23"/>
        <v>187438</v>
      </c>
      <c r="F164" s="23">
        <f t="shared" si="24"/>
        <v>200</v>
      </c>
      <c r="G164" s="22">
        <v>0</v>
      </c>
      <c r="H164" s="22">
        <v>200</v>
      </c>
      <c r="I164" s="22">
        <v>0</v>
      </c>
      <c r="J164" s="22">
        <f t="shared" si="25"/>
        <v>187438</v>
      </c>
      <c r="K164" s="25">
        <v>175002</v>
      </c>
      <c r="L164" s="22"/>
      <c r="M164" s="86"/>
      <c r="N164" s="48">
        <v>175002</v>
      </c>
      <c r="O164" s="20">
        <f t="shared" si="26"/>
        <v>1548.6902654867256</v>
      </c>
      <c r="P164" s="20">
        <f t="shared" si="27"/>
        <v>-12436</v>
      </c>
    </row>
    <row r="165" spans="1:16" ht="24.75" customHeight="1">
      <c r="A165" s="55" t="s">
        <v>32</v>
      </c>
      <c r="B165" s="55">
        <f aca="true" t="shared" si="28" ref="B165:J165">SUM(B159:B164)</f>
        <v>2635</v>
      </c>
      <c r="C165" s="30">
        <f t="shared" si="28"/>
        <v>8753512</v>
      </c>
      <c r="D165" s="30">
        <f t="shared" si="28"/>
        <v>785990</v>
      </c>
      <c r="E165" s="30">
        <f t="shared" si="28"/>
        <v>9539502</v>
      </c>
      <c r="F165" s="30">
        <f t="shared" si="28"/>
        <v>42100</v>
      </c>
      <c r="G165" s="30">
        <f t="shared" si="28"/>
        <v>100</v>
      </c>
      <c r="H165" s="30">
        <f t="shared" si="28"/>
        <v>9000</v>
      </c>
      <c r="I165" s="30">
        <f t="shared" si="28"/>
        <v>33000</v>
      </c>
      <c r="J165" s="30">
        <f t="shared" si="28"/>
        <v>9539402</v>
      </c>
      <c r="K165" s="30">
        <f>SUM(K159:K164)</f>
        <v>8906463</v>
      </c>
      <c r="L165" s="30"/>
      <c r="M165" s="30"/>
      <c r="N165" s="30">
        <f>SUM(N159:N164)</f>
        <v>8906463</v>
      </c>
      <c r="O165" s="230">
        <f t="shared" si="26"/>
        <v>3380.0618595825426</v>
      </c>
      <c r="P165" s="32">
        <f t="shared" si="27"/>
        <v>-632939</v>
      </c>
    </row>
    <row r="166" spans="1:16" ht="18.75" customHeight="1">
      <c r="A166" s="47"/>
      <c r="B166" s="47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6"/>
      <c r="O166" s="78"/>
      <c r="P166" s="76"/>
    </row>
    <row r="167" spans="1:16" ht="40.5" customHeight="1">
      <c r="A167" s="87" t="s">
        <v>65</v>
      </c>
      <c r="B167" s="54">
        <v>1359</v>
      </c>
      <c r="C167" s="83"/>
      <c r="D167" s="48"/>
      <c r="E167" s="83"/>
      <c r="F167" s="83"/>
      <c r="G167" s="32"/>
      <c r="H167" s="32"/>
      <c r="I167" s="32"/>
      <c r="J167" s="32">
        <v>2864316</v>
      </c>
      <c r="K167" s="32">
        <v>2864316</v>
      </c>
      <c r="L167" s="29"/>
      <c r="M167" s="29"/>
      <c r="N167" s="32">
        <v>2864316</v>
      </c>
      <c r="O167" s="231">
        <f>K167/B167</f>
        <v>2107.664459161148</v>
      </c>
      <c r="P167" s="48"/>
    </row>
    <row r="168" spans="1:13" ht="15">
      <c r="A168" s="4"/>
      <c r="B168" s="4"/>
      <c r="C168" s="4"/>
      <c r="D168" s="4"/>
      <c r="E168" s="4"/>
      <c r="F168" s="4"/>
      <c r="G168" s="4"/>
      <c r="H168" s="4"/>
      <c r="I168" s="4"/>
      <c r="K168" s="26"/>
      <c r="L168" s="63"/>
      <c r="M168" s="63"/>
    </row>
    <row r="169" spans="11:13" ht="12.75">
      <c r="K169" s="26"/>
      <c r="L169" s="63"/>
      <c r="M169" s="63"/>
    </row>
    <row r="170" spans="1:13" ht="18" customHeight="1">
      <c r="A170" s="385" t="s">
        <v>33</v>
      </c>
      <c r="B170" s="385"/>
      <c r="C170" s="385"/>
      <c r="D170" s="385"/>
      <c r="E170" s="385"/>
      <c r="F170" s="385"/>
      <c r="G170" s="385"/>
      <c r="H170" s="385"/>
      <c r="I170" s="385"/>
      <c r="K170" s="26"/>
      <c r="L170" s="63"/>
      <c r="M170" s="63"/>
    </row>
    <row r="171" spans="1:13" ht="15.75">
      <c r="A171" s="3" t="s">
        <v>3</v>
      </c>
      <c r="B171" s="3"/>
      <c r="C171" s="3"/>
      <c r="K171" s="26"/>
      <c r="L171" s="63"/>
      <c r="M171" s="63"/>
    </row>
    <row r="172" spans="1:13" ht="15.75">
      <c r="A172" s="3" t="s">
        <v>66</v>
      </c>
      <c r="B172" s="3"/>
      <c r="C172" s="3"/>
      <c r="K172" s="26"/>
      <c r="L172" s="63"/>
      <c r="M172" s="63"/>
    </row>
    <row r="173" spans="1:16" ht="15.75" customHeight="1">
      <c r="A173" s="386" t="s">
        <v>7</v>
      </c>
      <c r="B173" s="442" t="s">
        <v>8</v>
      </c>
      <c r="C173" s="389" t="s">
        <v>9</v>
      </c>
      <c r="D173" s="377"/>
      <c r="E173" s="378" t="s">
        <v>10</v>
      </c>
      <c r="F173" s="378" t="s">
        <v>11</v>
      </c>
      <c r="G173" s="438" t="s">
        <v>88</v>
      </c>
      <c r="H173" s="439"/>
      <c r="I173" s="441"/>
      <c r="J173" s="378" t="s">
        <v>104</v>
      </c>
      <c r="K173" s="438" t="s">
        <v>16</v>
      </c>
      <c r="L173" s="439"/>
      <c r="M173" s="441"/>
      <c r="N173" s="442" t="s">
        <v>171</v>
      </c>
      <c r="O173" s="442" t="s">
        <v>102</v>
      </c>
      <c r="P173" s="9" t="s">
        <v>20</v>
      </c>
    </row>
    <row r="174" spans="1:16" ht="57" customHeight="1">
      <c r="A174" s="388"/>
      <c r="B174" s="444"/>
      <c r="C174" s="7" t="s">
        <v>21</v>
      </c>
      <c r="D174" s="7" t="s">
        <v>22</v>
      </c>
      <c r="E174" s="379"/>
      <c r="F174" s="379"/>
      <c r="G174" s="6" t="s">
        <v>115</v>
      </c>
      <c r="H174" s="6" t="s">
        <v>13</v>
      </c>
      <c r="I174" s="6" t="s">
        <v>14</v>
      </c>
      <c r="J174" s="379"/>
      <c r="K174" s="12" t="s">
        <v>119</v>
      </c>
      <c r="L174" s="13" t="s">
        <v>169</v>
      </c>
      <c r="M174" s="8" t="s">
        <v>19</v>
      </c>
      <c r="N174" s="444"/>
      <c r="O174" s="444"/>
      <c r="P174" s="14" t="s">
        <v>23</v>
      </c>
    </row>
    <row r="175" spans="1:16" ht="15.75" customHeight="1">
      <c r="A175" s="15">
        <v>1</v>
      </c>
      <c r="B175" s="15">
        <v>2</v>
      </c>
      <c r="C175" s="15">
        <v>3</v>
      </c>
      <c r="D175" s="15">
        <v>4</v>
      </c>
      <c r="E175" s="15">
        <v>5</v>
      </c>
      <c r="F175" s="15">
        <v>6</v>
      </c>
      <c r="G175" s="15">
        <v>7</v>
      </c>
      <c r="H175" s="15">
        <v>8</v>
      </c>
      <c r="I175" s="15">
        <v>9</v>
      </c>
      <c r="J175" s="18">
        <v>10</v>
      </c>
      <c r="K175" s="16">
        <v>11</v>
      </c>
      <c r="L175" s="16">
        <v>12</v>
      </c>
      <c r="M175" s="18">
        <v>13</v>
      </c>
      <c r="N175" s="19">
        <v>14</v>
      </c>
      <c r="O175" s="18">
        <v>15</v>
      </c>
      <c r="P175" s="18">
        <v>16</v>
      </c>
    </row>
    <row r="176" spans="1:16" ht="21.75" customHeight="1">
      <c r="A176" s="15" t="s">
        <v>35</v>
      </c>
      <c r="B176" s="55">
        <v>48</v>
      </c>
      <c r="C176" s="30">
        <v>213007</v>
      </c>
      <c r="D176" s="30">
        <v>17540</v>
      </c>
      <c r="E176" s="30">
        <f>SUM(C176:D176)</f>
        <v>230547</v>
      </c>
      <c r="F176" s="30">
        <f>G176+H176+I176</f>
        <v>0</v>
      </c>
      <c r="G176" s="30">
        <v>0</v>
      </c>
      <c r="H176" s="30">
        <v>0</v>
      </c>
      <c r="I176" s="30">
        <v>0</v>
      </c>
      <c r="J176" s="89">
        <f>E176-G176</f>
        <v>230547</v>
      </c>
      <c r="K176" s="89">
        <v>215250</v>
      </c>
      <c r="L176" s="90"/>
      <c r="M176" s="91"/>
      <c r="N176" s="32">
        <v>215250</v>
      </c>
      <c r="O176" s="32">
        <f>K176/B176</f>
        <v>4484.375</v>
      </c>
      <c r="P176" s="32">
        <f>K176-J176</f>
        <v>-15297</v>
      </c>
    </row>
    <row r="177" spans="1:13" ht="25.5" customHeight="1">
      <c r="A177" s="3" t="s">
        <v>67</v>
      </c>
      <c r="B177" s="3"/>
      <c r="C177" s="3"/>
      <c r="K177" s="26"/>
      <c r="L177" s="26"/>
      <c r="M177" s="26"/>
    </row>
    <row r="178" spans="1:16" ht="21.75" customHeight="1">
      <c r="A178" s="386" t="s">
        <v>7</v>
      </c>
      <c r="B178" s="442" t="s">
        <v>8</v>
      </c>
      <c r="C178" s="389" t="s">
        <v>9</v>
      </c>
      <c r="D178" s="377"/>
      <c r="E178" s="378" t="s">
        <v>10</v>
      </c>
      <c r="F178" s="378" t="s">
        <v>11</v>
      </c>
      <c r="G178" s="438" t="s">
        <v>88</v>
      </c>
      <c r="H178" s="439"/>
      <c r="I178" s="441"/>
      <c r="J178" s="378" t="s">
        <v>104</v>
      </c>
      <c r="K178" s="438" t="s">
        <v>16</v>
      </c>
      <c r="L178" s="439"/>
      <c r="M178" s="441"/>
      <c r="N178" s="442" t="s">
        <v>171</v>
      </c>
      <c r="O178" s="442" t="s">
        <v>102</v>
      </c>
      <c r="P178" s="9" t="s">
        <v>20</v>
      </c>
    </row>
    <row r="179" spans="1:16" ht="57" customHeight="1">
      <c r="A179" s="388"/>
      <c r="B179" s="444"/>
      <c r="C179" s="7" t="s">
        <v>21</v>
      </c>
      <c r="D179" s="7" t="s">
        <v>22</v>
      </c>
      <c r="E179" s="379"/>
      <c r="F179" s="379"/>
      <c r="G179" s="6" t="s">
        <v>115</v>
      </c>
      <c r="H179" s="6" t="s">
        <v>13</v>
      </c>
      <c r="I179" s="6" t="s">
        <v>14</v>
      </c>
      <c r="J179" s="379"/>
      <c r="K179" s="12" t="s">
        <v>119</v>
      </c>
      <c r="L179" s="13" t="s">
        <v>169</v>
      </c>
      <c r="M179" s="8" t="s">
        <v>19</v>
      </c>
      <c r="N179" s="444"/>
      <c r="O179" s="444"/>
      <c r="P179" s="14" t="s">
        <v>23</v>
      </c>
    </row>
    <row r="180" spans="1:16" ht="15.75" customHeight="1">
      <c r="A180" s="15">
        <v>1</v>
      </c>
      <c r="B180" s="15">
        <v>2</v>
      </c>
      <c r="C180" s="15">
        <v>3</v>
      </c>
      <c r="D180" s="15">
        <v>4</v>
      </c>
      <c r="E180" s="15">
        <v>5</v>
      </c>
      <c r="F180" s="15">
        <v>6</v>
      </c>
      <c r="G180" s="15">
        <v>7</v>
      </c>
      <c r="H180" s="15">
        <v>8</v>
      </c>
      <c r="I180" s="15">
        <v>9</v>
      </c>
      <c r="J180" s="18">
        <v>10</v>
      </c>
      <c r="K180" s="16">
        <v>11</v>
      </c>
      <c r="L180" s="16">
        <v>12</v>
      </c>
      <c r="M180" s="18">
        <v>11</v>
      </c>
      <c r="N180" s="19"/>
      <c r="O180" s="18">
        <v>15</v>
      </c>
      <c r="P180" s="18">
        <v>16</v>
      </c>
    </row>
    <row r="181" spans="1:16" ht="24" customHeight="1">
      <c r="A181" s="95" t="s">
        <v>68</v>
      </c>
      <c r="B181" s="55"/>
      <c r="C181" s="30">
        <v>1358401</v>
      </c>
      <c r="D181" s="30">
        <v>284000</v>
      </c>
      <c r="E181" s="30">
        <f>SUM(C181:D181)</f>
        <v>1642401</v>
      </c>
      <c r="F181" s="31">
        <f>SUM(G181:I181)</f>
        <v>184260</v>
      </c>
      <c r="G181" s="32">
        <v>170000</v>
      </c>
      <c r="H181" s="32">
        <v>1000</v>
      </c>
      <c r="I181" s="32">
        <v>13260</v>
      </c>
      <c r="J181" s="30">
        <f>E181-G181</f>
        <v>1472401</v>
      </c>
      <c r="K181" s="32">
        <v>1374700</v>
      </c>
      <c r="L181" s="29"/>
      <c r="M181" s="29"/>
      <c r="N181" s="32">
        <v>1374700</v>
      </c>
      <c r="O181" s="32"/>
      <c r="P181" s="32">
        <f>K181-J181</f>
        <v>-97701</v>
      </c>
    </row>
    <row r="183" spans="1:14" ht="27.75" customHeight="1">
      <c r="A183" s="3" t="s">
        <v>240</v>
      </c>
      <c r="L183" s="300" t="s">
        <v>251</v>
      </c>
      <c r="M183" s="97" t="s">
        <v>250</v>
      </c>
      <c r="N183" s="136">
        <v>225285</v>
      </c>
    </row>
    <row r="184" spans="12:15" ht="12.75">
      <c r="L184" s="135"/>
      <c r="O184" s="26"/>
    </row>
    <row r="185" spans="1:14" ht="15.75">
      <c r="A185" s="3" t="s">
        <v>241</v>
      </c>
      <c r="L185" s="300" t="s">
        <v>253</v>
      </c>
      <c r="M185" t="s">
        <v>252</v>
      </c>
      <c r="N185" s="136">
        <v>377637</v>
      </c>
    </row>
  </sheetData>
  <mergeCells count="110">
    <mergeCell ref="J125:J126"/>
    <mergeCell ref="O125:O126"/>
    <mergeCell ref="B125:B126"/>
    <mergeCell ref="E125:E126"/>
    <mergeCell ref="F125:F126"/>
    <mergeCell ref="G125:I125"/>
    <mergeCell ref="C125:D125"/>
    <mergeCell ref="K125:M125"/>
    <mergeCell ref="N125:N126"/>
    <mergeCell ref="E178:E179"/>
    <mergeCell ref="F178:F179"/>
    <mergeCell ref="G178:I178"/>
    <mergeCell ref="A151:P151"/>
    <mergeCell ref="O178:O179"/>
    <mergeCell ref="N173:N174"/>
    <mergeCell ref="O173:O174"/>
    <mergeCell ref="C178:D178"/>
    <mergeCell ref="A173:A174"/>
    <mergeCell ref="A178:A179"/>
    <mergeCell ref="B178:B179"/>
    <mergeCell ref="O155:O157"/>
    <mergeCell ref="P155:P156"/>
    <mergeCell ref="C156:C157"/>
    <mergeCell ref="D156:D157"/>
    <mergeCell ref="G155:I156"/>
    <mergeCell ref="J155:J157"/>
    <mergeCell ref="K155:L156"/>
    <mergeCell ref="M155:M157"/>
    <mergeCell ref="N155:N157"/>
    <mergeCell ref="B107:B108"/>
    <mergeCell ref="C107:D107"/>
    <mergeCell ref="A103:P103"/>
    <mergeCell ref="O107:O108"/>
    <mergeCell ref="F107:F108"/>
    <mergeCell ref="G107:I107"/>
    <mergeCell ref="J107:J108"/>
    <mergeCell ref="E72:E73"/>
    <mergeCell ref="G72:I72"/>
    <mergeCell ref="F72:F73"/>
    <mergeCell ref="B72:B73"/>
    <mergeCell ref="C72:D72"/>
    <mergeCell ref="O42:O43"/>
    <mergeCell ref="K42:M42"/>
    <mergeCell ref="N42:N43"/>
    <mergeCell ref="J72:J73"/>
    <mergeCell ref="K72:M72"/>
    <mergeCell ref="N72:N73"/>
    <mergeCell ref="O72:O73"/>
    <mergeCell ref="J54:J55"/>
    <mergeCell ref="C54:D54"/>
    <mergeCell ref="E54:E55"/>
    <mergeCell ref="A49:P49"/>
    <mergeCell ref="A54:A55"/>
    <mergeCell ref="K54:M54"/>
    <mergeCell ref="F54:F55"/>
    <mergeCell ref="G54:I54"/>
    <mergeCell ref="O54:O55"/>
    <mergeCell ref="B54:B55"/>
    <mergeCell ref="N54:N55"/>
    <mergeCell ref="O34:O35"/>
    <mergeCell ref="F34:F35"/>
    <mergeCell ref="G34:I34"/>
    <mergeCell ref="J34:J35"/>
    <mergeCell ref="K34:M34"/>
    <mergeCell ref="N34:N35"/>
    <mergeCell ref="K13:M13"/>
    <mergeCell ref="J13:J14"/>
    <mergeCell ref="B34:B35"/>
    <mergeCell ref="C34:D34"/>
    <mergeCell ref="E34:E35"/>
    <mergeCell ref="G42:I42"/>
    <mergeCell ref="J42:J43"/>
    <mergeCell ref="A11:P11"/>
    <mergeCell ref="B13:B14"/>
    <mergeCell ref="C13:D13"/>
    <mergeCell ref="E13:E14"/>
    <mergeCell ref="O13:O14"/>
    <mergeCell ref="G13:I13"/>
    <mergeCell ref="F13:F14"/>
    <mergeCell ref="N13:N14"/>
    <mergeCell ref="N178:N179"/>
    <mergeCell ref="B173:B174"/>
    <mergeCell ref="E173:E174"/>
    <mergeCell ref="K107:M107"/>
    <mergeCell ref="N107:N108"/>
    <mergeCell ref="E107:E108"/>
    <mergeCell ref="B155:B157"/>
    <mergeCell ref="C155:D155"/>
    <mergeCell ref="E155:E157"/>
    <mergeCell ref="F155:F157"/>
    <mergeCell ref="J173:J174"/>
    <mergeCell ref="K173:M173"/>
    <mergeCell ref="J178:J179"/>
    <mergeCell ref="K178:M178"/>
    <mergeCell ref="A125:A126"/>
    <mergeCell ref="A155:A157"/>
    <mergeCell ref="F173:F174"/>
    <mergeCell ref="G173:I173"/>
    <mergeCell ref="A170:I170"/>
    <mergeCell ref="C173:D173"/>
    <mergeCell ref="A13:A14"/>
    <mergeCell ref="A34:A35"/>
    <mergeCell ref="A72:A73"/>
    <mergeCell ref="A107:A108"/>
    <mergeCell ref="A42:A43"/>
    <mergeCell ref="A39:L39"/>
    <mergeCell ref="B42:B43"/>
    <mergeCell ref="C42:D42"/>
    <mergeCell ref="E42:E43"/>
    <mergeCell ref="F42:F43"/>
  </mergeCells>
  <printOptions horizontalCentered="1"/>
  <pageMargins left="0.1968503937007874" right="0" top="0.3937007874015748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Łomża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EB</cp:lastModifiedBy>
  <cp:lastPrinted>2004-03-16T11:30:28Z</cp:lastPrinted>
  <dcterms:created xsi:type="dcterms:W3CDTF">2003-11-12T14:02:23Z</dcterms:created>
  <dcterms:modified xsi:type="dcterms:W3CDTF">2004-03-18T11:07:08Z</dcterms:modified>
  <cp:category/>
  <cp:version/>
  <cp:contentType/>
  <cp:contentStatus/>
</cp:coreProperties>
</file>