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2"/>
  </bookViews>
  <sheets>
    <sheet name="Załącznik Nr 1-dochody" sheetId="1" r:id="rId1"/>
    <sheet name="Załącznik Nr 1a dochody powiatu" sheetId="2" r:id="rId2"/>
    <sheet name="Załącznik Nr1b-dochody gminy" sheetId="3" r:id="rId3"/>
    <sheet name="Załącznik Nr 1c dochody gm.pow." sheetId="4" r:id="rId4"/>
    <sheet name="Załącznik ńr 1c-1-powiat" sheetId="5" r:id="rId5"/>
    <sheet name="Załącznik Nr 1c-2-gmina" sheetId="6" r:id="rId6"/>
    <sheet name="Załącznik Nr 1d-zad.adm.rząd." sheetId="7" r:id="rId7"/>
  </sheets>
  <definedNames>
    <definedName name="Z_F15D1700_FBD3_11D7_9137_0001020BE0E4_.wvu.PrintTitles" localSheetId="0" hidden="1">'Załącznik Nr 1-dochody'!$8:$8</definedName>
    <definedName name="Z_F15D1700_FBD3_11D7_9137_0001020BE0E4_.wvu.Rows" localSheetId="3" hidden="1">'Załącznik Nr 1c dochody gm.pow.'!$111:$111</definedName>
  </definedNames>
  <calcPr fullCalcOnLoad="1"/>
</workbook>
</file>

<file path=xl/sharedStrings.xml><?xml version="1.0" encoding="utf-8"?>
<sst xmlns="http://schemas.openxmlformats.org/spreadsheetml/2006/main" count="1374" uniqueCount="318">
  <si>
    <t>Dział</t>
  </si>
  <si>
    <t>Rozdz.</t>
  </si>
  <si>
    <t>Wyszczególnienie</t>
  </si>
  <si>
    <t>§</t>
  </si>
  <si>
    <t>Pozostałe odsetki</t>
  </si>
  <si>
    <t>Pozostała działalność</t>
  </si>
  <si>
    <t>050</t>
  </si>
  <si>
    <t>Rybołówstwo i rybactwo</t>
  </si>
  <si>
    <t>05095</t>
  </si>
  <si>
    <t>Transport i łączność</t>
  </si>
  <si>
    <t>Wpływy z różnych dochodów</t>
  </si>
  <si>
    <t>Drogi publiczne gminne</t>
  </si>
  <si>
    <t>Gospodarka mieszkaniowa</t>
  </si>
  <si>
    <t>Gospodarka gruntami i nieruchomościami</t>
  </si>
  <si>
    <t>Wpływy z różnych opłat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</si>
  <si>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</si>
  <si>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</si>
  <si>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</si>
  <si>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</si>
  <si>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</si>
  <si>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</si>
  <si>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</si>
  <si>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</si>
  <si>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</si>
  <si>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</si>
  <si>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</si>
  <si>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</si>
  <si>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</si>
  <si>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</si>
  <si>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</si>
  <si>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</si>
  <si>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</si>
  <si>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</si>
  <si>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</si>
  <si>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</si>
  <si>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</si>
  <si>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</si>
  <si>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</si>
  <si>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</si>
  <si>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</si>
  <si>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</si>
  <si>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</si>
  <si>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</si>
  <si>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</si>
  <si>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</si>
  <si>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</si>
  <si>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</si>
  <si>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</si>
  <si>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</si>
  <si>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</si>
  <si>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</si>
  <si>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</si>
  <si>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</si>
  <si>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</si>
  <si>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</si>
  <si>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</si>
  <si>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</si>
  <si>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</si>
  <si>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</si>
  <si>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</si>
  <si>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</si>
  <si>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Wpływy z opłaty eksploatacyjnej  Szalet , Dworzec</t>
  </si>
  <si>
    <t>Kultura i ochrona dziedzictwa narodowego</t>
  </si>
  <si>
    <t>Filharmonie , orkiestry , chóry i kapele</t>
  </si>
  <si>
    <t>Biblioteki</t>
  </si>
  <si>
    <t>Muzea</t>
  </si>
  <si>
    <t>R a z e m</t>
  </si>
  <si>
    <t>Wpływy z opłat za zezwolenia na sprzedaż alkoholu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</si>
  <si>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</si>
  <si>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</si>
  <si>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</si>
  <si>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</si>
  <si>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</si>
  <si>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 xml:space="preserve">Zasiłki i pomoc w naturze oraz składki na ubezpieczenia społeczne </t>
  </si>
  <si>
    <t>Usługi opiekuńcze i specjalistyczne usługi opiekuńcze</t>
  </si>
  <si>
    <t>Teatry dramatyczne i lalkowe</t>
  </si>
  <si>
    <t>Dotacje celowe otrzymane z budżetu państwa na zadania bieżące z zakresu administracji rządowej oraz inne zadania zlecone ustawami realizowane przez powiat</t>
  </si>
  <si>
    <t>Wpływy z opłat  za zarząd, użytkowanie i użytkowanie wieczyste nieruchomości</t>
  </si>
  <si>
    <t>Wpływy z tytułu przekształcenia prawa użytkowania wieczystego przysługującego osobom fizycznym w prawo własności</t>
  </si>
  <si>
    <t>Odsetki od nieterminowych wpłat z tytułu podatków i opłat</t>
  </si>
  <si>
    <t>Dotacje otrzymane  z funduszy celowych na realizację zadań bieżących jednostek sektora finansów publicznych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</si>
  <si>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</si>
  <si>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</si>
  <si>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Dotacje celowe otrzymane z gminy na inwestycje i zakupy inwest.realizowane na podstawie porozumień  między jednostkami samorządu terytorialnego</t>
  </si>
  <si>
    <t>Podatek od działalności gospodarczej osób fizycznych opłacany w formie  karty podatkowej</t>
  </si>
  <si>
    <t>Podatek od posiadania psów</t>
  </si>
  <si>
    <t>Wpływy z opłaty targowej</t>
  </si>
  <si>
    <t>Wpływy z opłaty administracyjnej za czynności urzędowe</t>
  </si>
  <si>
    <t>Subwencje ogólne z budżetu państwa / powiat/</t>
  </si>
  <si>
    <t>Subwencje ogólne z budżetu państwa / gmina/</t>
  </si>
  <si>
    <t>Subwencje ogólne z budżetu państwa</t>
  </si>
  <si>
    <t>Dotacje celowe otrzymane z budżetu państwa na realizację bieżących zadań własnych powiatu.</t>
  </si>
  <si>
    <t>Dotacje celowe otrzymane  z budżetu państwa na realizację własnych zadań bieżących gmin.</t>
  </si>
  <si>
    <t>Dotacje celowe otrzymane z powiatu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</si>
  <si>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</si>
  <si>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 xml:space="preserve">Dotacje celowe otrzymane z powiatu na zadania bieżace realizowane na podstawie porozumień między jednostkami samorządu terytorytorialnego 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</si>
  <si>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</si>
  <si>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</si>
  <si>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</si>
  <si>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</si>
  <si>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</si>
  <si>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inwestycje i zakupy inwestycyjne z zakresu administracji rządowej oraz inne zadania zlecone ustawami realizowane przez powiat.</t>
  </si>
  <si>
    <t>Dotacje celowe otrzymane z powiatu na inwestycje i zakupy inwestycyjne realizowane na podstawie porozumień między jednostkami samorządu terytorialnego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</si>
  <si>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</si>
  <si>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</si>
  <si>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</si>
  <si>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</si>
  <si>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</si>
  <si>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0490</t>
  </si>
  <si>
    <t>6290</t>
  </si>
  <si>
    <t>0970</t>
  </si>
  <si>
    <t>0470</t>
  </si>
  <si>
    <t>0690</t>
  </si>
  <si>
    <t>0750</t>
  </si>
  <si>
    <t>0760</t>
  </si>
  <si>
    <t>0910</t>
  </si>
  <si>
    <t>2110</t>
  </si>
  <si>
    <t>2360</t>
  </si>
  <si>
    <t>2440</t>
  </si>
  <si>
    <t>0570</t>
  </si>
  <si>
    <t>2010</t>
  </si>
  <si>
    <t>0420</t>
  </si>
  <si>
    <t>0920</t>
  </si>
  <si>
    <t>0480</t>
  </si>
  <si>
    <t>6410</t>
  </si>
  <si>
    <t>6610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</si>
  <si>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</si>
  <si>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</si>
  <si>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</si>
  <si>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</si>
  <si>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</si>
  <si>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</si>
  <si>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</si>
  <si>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</si>
  <si>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</si>
  <si>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0450</t>
  </si>
  <si>
    <t>0410</t>
  </si>
  <si>
    <t>0010</t>
  </si>
  <si>
    <t>0020</t>
  </si>
  <si>
    <t>2920</t>
  </si>
  <si>
    <t>2130</t>
  </si>
  <si>
    <t>2030</t>
  </si>
  <si>
    <t>0830</t>
  </si>
  <si>
    <t>2320</t>
  </si>
  <si>
    <t>6260</t>
  </si>
  <si>
    <t>6310</t>
  </si>
  <si>
    <t>0460</t>
  </si>
  <si>
    <t xml:space="preserve">Dochody od osób prawnych, od osób fizycznych i od innych jednostek nieposiadających osobowości prawnej </t>
  </si>
  <si>
    <t>Licea profilowane</t>
  </si>
  <si>
    <t>w tym:</t>
  </si>
  <si>
    <t xml:space="preserve">Dotacje </t>
  </si>
  <si>
    <t>ogółem</t>
  </si>
  <si>
    <t>Dotacje    celowe</t>
  </si>
  <si>
    <t>na zadania  własne</t>
  </si>
  <si>
    <t>Dotacje     administr.</t>
  </si>
  <si>
    <t>z zakresu  rządowej</t>
  </si>
  <si>
    <t>Dotacje podstawie</t>
  </si>
  <si>
    <t>na porozum.</t>
  </si>
  <si>
    <t>Dotacje     celowe</t>
  </si>
  <si>
    <t>Dotacje</t>
  </si>
  <si>
    <t>Dotacje celowe na zad.własne powiat</t>
  </si>
  <si>
    <t>Dotacje celowe na zad.własne  gmina</t>
  </si>
  <si>
    <t>Dotacje z zakresu adm.rząd.  powiat</t>
  </si>
  <si>
    <t>Dotacje z zakresu adm.rząd.  gmina</t>
  </si>
  <si>
    <t>Dotacje na podstawie porozumień</t>
  </si>
  <si>
    <t>Dochody własne</t>
  </si>
  <si>
    <t>Środki pomocowe Unii Europejskiej</t>
  </si>
  <si>
    <t>Dotacje celowe otrzymane z budżetu państwa na realizację inwestycji i zakupów inwestycyjnych własnych gmin</t>
  </si>
  <si>
    <t>Subwencje</t>
  </si>
  <si>
    <t>DOCHODY ZWIĄZANE  Z  REALIZACJĄ  ZADAŃ Z ZAKRESU ADMINISTRACJI RZĄDOWEJ</t>
  </si>
  <si>
    <t>L.P</t>
  </si>
  <si>
    <t>DZIAŁ</t>
  </si>
  <si>
    <t>ROZDZIAŁ</t>
  </si>
  <si>
    <t xml:space="preserve">§ </t>
  </si>
  <si>
    <t>WYSZCZEGÓLNIENIE</t>
  </si>
  <si>
    <t>KWOTA</t>
  </si>
  <si>
    <t>Dochody z najmu i dzierżawy składników majątkowych Skarbu Państwa , ,jednostek samorządu terytorialnego lub innych jednostek  zaliczanych do sektora finansów publicznych oraz innych umów o podobnym charakterze</t>
  </si>
  <si>
    <t>Komendy powiatowe PSP</t>
  </si>
  <si>
    <t>RAZEM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</si>
  <si>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</si>
  <si>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</si>
  <si>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0400</t>
  </si>
  <si>
    <t>Wpływy z opłaty produktowej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</si>
  <si>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</si>
  <si>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</si>
  <si>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 xml:space="preserve">Wpływy z opłat za zarząd , użytkowanie i użytkowanie wieczyste nieruchomości                              </t>
  </si>
  <si>
    <t>Urzędy Wojewódzkie / opłaty za wydanie dowodów osobistych oraz za udoskonalanie danych z gminnych zbiorów meldunkowych /</t>
  </si>
  <si>
    <t>*g - plan gminy</t>
  </si>
  <si>
    <t>*p - plan powiatu</t>
  </si>
  <si>
    <t xml:space="preserve">%    Wykonania          ( 6/5 ) </t>
  </si>
  <si>
    <t>%                wykonania            (F/E )</t>
  </si>
  <si>
    <t>%         wykonania    (F/E )</t>
  </si>
  <si>
    <t>%         wykonania          6:5</t>
  </si>
  <si>
    <t>Wpływy z innych lokalnych opłat pobieranych przez jednostki samorządu terytorialnego na podstawie odrębnych ustaw /adiacenty/</t>
  </si>
  <si>
    <t>Część wyrównawcza subw.ogólnej dla gmin</t>
  </si>
  <si>
    <t>Część równoważąca subwencji ogólnej  dla powiatów</t>
  </si>
  <si>
    <t>6291</t>
  </si>
  <si>
    <t>Kultura fizyczna i sport</t>
  </si>
  <si>
    <t xml:space="preserve">Środki na dofinansowanie własnych inwestycji gmin,powiatów,samorządów województw pozyskane z innych żródeł współfinansowanie MPWiK w realizacji systemu wodno-kanal. </t>
  </si>
  <si>
    <t xml:space="preserve">Środki na dofinansowanie własnych inwestycji gmin,powiatów,samorządów województw pozyskane z innych żródeł współfinansowanie ŁSM. </t>
  </si>
  <si>
    <t>Załącznik Nr 1</t>
  </si>
  <si>
    <t>Załącznik Nr 1a</t>
  </si>
  <si>
    <t>Załącznik Nr 1b</t>
  </si>
  <si>
    <t>Załącznik Nr 1c</t>
  </si>
  <si>
    <t>Załącznik Nr 1c-1</t>
  </si>
  <si>
    <t>Załącznik Nr 1c-2</t>
  </si>
  <si>
    <t>Załącznik Nr 1d</t>
  </si>
  <si>
    <t>6612</t>
  </si>
  <si>
    <t>`</t>
  </si>
  <si>
    <t>Prezydenta Miasta Łomży</t>
  </si>
  <si>
    <t>Drogi publiczne w miastach na prawach powiatu</t>
  </si>
  <si>
    <t>2020</t>
  </si>
  <si>
    <t>Dotacje celowe otrzymane z budżetu państwa na zadania bieżące  realizowane przz gminę na podstawie porozumień  z organami administracji rządowej</t>
  </si>
  <si>
    <t>2780</t>
  </si>
  <si>
    <t>Środki na inwestycje rozpoczęte przed dniem 1 stycznia 1999 roku</t>
  </si>
  <si>
    <t>Świadczenia rodzinne oraz składki na ubezpieczenia emerytalne i rentowe z ubezpieczenia  społecznego</t>
  </si>
  <si>
    <t>Dotacje celowe otrzymane z budżetu państwa na zadania bieżące realizowane przez powiat na podstawie porozumieńz organami administracji rządowej</t>
  </si>
  <si>
    <t>2120</t>
  </si>
  <si>
    <t xml:space="preserve">Środki na dofinansowanie własnych inwestycji gmin,powiatów,samorządów województw pozyskane z innych żródeł współfinansowanie </t>
  </si>
  <si>
    <t>Wpływy z usług "Klub Seniora"</t>
  </si>
  <si>
    <t>Wpływy z usług - Dzienny Dom Pomocy</t>
  </si>
  <si>
    <t>Część równoważąca subwencji ogólnej  dla gmin</t>
  </si>
  <si>
    <t>010</t>
  </si>
  <si>
    <t>Rolnictwo i łowiectwo</t>
  </si>
  <si>
    <t>01005</t>
  </si>
  <si>
    <t>Prace geodezyjno - urządzeniowe na potrzeby rolnictwa</t>
  </si>
  <si>
    <t>Cmentarze</t>
  </si>
  <si>
    <t>Dotacje celowe otrzymane z budżetu państwa na zadania bieżące  realizowane przez gminę na podstawie porozumień  z organami administracji rządowej</t>
  </si>
  <si>
    <t>Wpływy z podatku rolnego, podatku leśnego,podatku od czynności cywilnoprawnych , podatków i opłat lokalnych od osób prawnych i innych jednostek organizacyjnych .</t>
  </si>
  <si>
    <t>Wpływy z podatku rolnego, podatku leśnego,podatku od spadków i darowizn , podatku od czynności cywilnoprawnych oraz podatku i opłat lokalnych od osób fizycznych .</t>
  </si>
  <si>
    <t>Uzupełnienie subwencji ogólnej dla jednostek samorządu terytorialnego</t>
  </si>
  <si>
    <t>Składki na ubezpieczenie zdrowotne opłacane  za osoby pobierajce niektóre świadczenia z pomocy społecznej oraz niektóre świadczenia rodzinne</t>
  </si>
  <si>
    <t>Zespoły do spraw orzekania o niepełnosprawności</t>
  </si>
  <si>
    <t xml:space="preserve">Dochody jednostek samorządu terytorialnego związane z  realizacją zadań z zakresu administracji rządowej oraz innych zadań zleconych ustawami </t>
  </si>
  <si>
    <t xml:space="preserve">Środki na dofinansowanie własnych inwestycji gmin ,powiatów, samorządów województw , pozyskane z innych żródeł </t>
  </si>
  <si>
    <t>Środki na dofinansowanie własnych inwestycji gmin ,powiatów, samorządów województw , pozyskane z innych żródeł ŁSM</t>
  </si>
  <si>
    <t>Środki na dofinansowanie własnych inwestycji gmin pozyskane z innych żródeł -MSP-Podgórze</t>
  </si>
  <si>
    <t>Środki na dofinansowanie własnych inwestycji gmin pozyskane z innych żródeł - PHARE 2001</t>
  </si>
  <si>
    <t>0680</t>
  </si>
  <si>
    <t>Wpływy od rodziców z tytułu odpłatności  za utrzymanie dzieci w placówkach opiekuńczo - wychowawczych</t>
  </si>
  <si>
    <t>Wpływy ze sprzedaży składników majątkowych</t>
  </si>
  <si>
    <t>0870</t>
  </si>
  <si>
    <t>2390</t>
  </si>
  <si>
    <t>Plany zagospodarowania przestrzennego</t>
  </si>
  <si>
    <t>Wpływy z róznych dochodów</t>
  </si>
  <si>
    <t>Dotacje otrzymane z funduszy celowych na finansowanie lub dofinansowanie kosztów realizacji inwestycji i zakupów inwestycyjnych jednostek sektora fin.publ./SzP10/</t>
  </si>
  <si>
    <t>Dotacje otrzymane z funduszy celowych na finansowanie lub dofinansowanie kosztów realizacji inwestycji i zakupów inwestycyjnych jednostek sektora fin.publ./SzP5/</t>
  </si>
  <si>
    <t>Dotacje otrzymane z funduszy celowych na finansowanie lub dofinansowanie kosztów realizacji inwestycji i zakupów inwestycyjnych jednostek sektora fin.publ./PG8//</t>
  </si>
  <si>
    <t>6339</t>
  </si>
  <si>
    <t>6299</t>
  </si>
  <si>
    <t>Pomoc materialna dla studentów</t>
  </si>
  <si>
    <t>Szkolnictwo wyższe</t>
  </si>
  <si>
    <t>Dotacje celowe otrzymane z budżetu państwa na inwestycje i zakupy inwestycyjne z zakresu administracji rządowej oraz inne zadania zlecone gminom ustawami</t>
  </si>
  <si>
    <t>Pomoc dla repatriantów</t>
  </si>
  <si>
    <t>Dotacja celowa na zadania bieżące z zakresu administarcji rzadowej oraz inne zadania zlecone ustawami realizowane przez powiat</t>
  </si>
  <si>
    <t>Dotacje celowe otzrymane z budżetu państwa na zadanie bieżące realizowane przez powiat na podstawie porozumień z organami administracji rządowej</t>
  </si>
  <si>
    <t>2027</t>
  </si>
  <si>
    <t>Dotacje celowe otzrymane z budżetu państwa na inwestycje i zakupy inwestycyjne z zakresu administracji rządowej orz innych zadań zleconych gminom ustawami</t>
  </si>
  <si>
    <t>Skoły podstawowe</t>
  </si>
  <si>
    <t>Dotacje otrzymane z funduszy celowych na finansowanie lub dofinansowanie kosztów realizacji inwestycji i zakupów inwestycyjnych jednostek sektora fin.publ./PG8/</t>
  </si>
  <si>
    <t>Dotacje otrzymane z funduszy celowych na finansowanie lub dofinansowanie kosztów realizacji inwestycji i zakupów inwestycyjnych jednostek sektora fin.publ.</t>
  </si>
  <si>
    <t>Zasiłki i pomoc w naturze oraz składki na ubezpieczenia emerytalne i rentowe</t>
  </si>
  <si>
    <t>Wplywy z różnych dochodów</t>
  </si>
  <si>
    <t>Dotacje celowe otrzymane z budżetu państwa na inwetycje i zakupy inwestycyjne z zakresu administracji rządowej oraz innych zadań zadań zleconych gminom ustawami</t>
  </si>
  <si>
    <t>Środki na dofinansowanie własnych inwestycji gmin (związków gmin), powiatów(związków powiatów), samorządów województw, pozyskane z innych źródeł</t>
  </si>
  <si>
    <t>Środki na dofinansowanie własnych inwestycji gmin, powiatów, samorządów wojeewództw, pozyskane z innych źródeł</t>
  </si>
  <si>
    <t>Wybory Prezydenta Rzeczypospolitej Polskiej</t>
  </si>
  <si>
    <t>Wybory do Sejmu i Senatu</t>
  </si>
  <si>
    <t>Dotacje celowe otrzymane z budżetu państwa na inwestycje i zakupy inwestycyjne z zakresu administracji rządowej oraz innych zadań zleconych gminie ustawami</t>
  </si>
  <si>
    <t>Oczeszcanie mista i wsi</t>
  </si>
  <si>
    <t>Dotacje otrzymane z funduszy celowych na realizację zadań bieżących jednostek sektora finansów publicznych</t>
  </si>
  <si>
    <t>Oczyszczanie mista i wsi</t>
  </si>
  <si>
    <t xml:space="preserve">                   Plan dochodów budżetu miasta  Łomży  na  2006 rok</t>
  </si>
  <si>
    <t xml:space="preserve">                           Plan  dochodów  miasta  Łomży  na  2006rok - Gmina</t>
  </si>
  <si>
    <t xml:space="preserve">                           Plan  dochodów  miasta  Łomży  na  2006 rok - Powiat</t>
  </si>
  <si>
    <t>Dotacje celowe na realizacje zadań  gminy i powiatu na 2006 rok</t>
  </si>
  <si>
    <t>Dotacje celowe na realizacje zadań  gminy na 2006 rok</t>
  </si>
  <si>
    <t>Dotacje celowe na realizacje zadań  powiatu na 2006 rok</t>
  </si>
  <si>
    <t>ORAZ INNYCH ZADAŃ ZLECONYCH JEDNOSTKOM SAMORZĄDU TERYTORIALNEGO - 2006 ROK</t>
  </si>
  <si>
    <t>Przewidywane wykonanie budżetu na 31.12.2005r</t>
  </si>
  <si>
    <t>Plan na 2006 rok</t>
  </si>
  <si>
    <t>Wpływy ze  sprzedaży składników majątkowych</t>
  </si>
  <si>
    <t>Wpływy do budżetu ze środków specjalnych</t>
  </si>
  <si>
    <t>Środki na dofinansowanie własnych inwestycji gmin, powiatów, samorządów województw pozyskane z innym źródeł</t>
  </si>
  <si>
    <t>Dotacje celowe otrzymane z budżetu państwa na zadania bieżące realizowane przez powiat na podstawie porozumień z organami administracji rządowej</t>
  </si>
  <si>
    <t>Przewidywane wykonanie 2005r.</t>
  </si>
  <si>
    <t>Przew. wykonanie na 31.12.05 r</t>
  </si>
  <si>
    <t>Przewidywane wykonanie za 2005r</t>
  </si>
  <si>
    <t>plan na 2006</t>
  </si>
  <si>
    <t>plan  na 2006r</t>
  </si>
  <si>
    <t>plan na 2006 r</t>
  </si>
  <si>
    <t>plan na 2006r</t>
  </si>
  <si>
    <t>Lokalny transport zbiorowy</t>
  </si>
  <si>
    <t xml:space="preserve">Środki na dofinansowanie własnych inwestycji gmin (związków gmin) ,powiatów (związków powiatów), samorządów województw , pozyskane z innych żródeł </t>
  </si>
  <si>
    <t>6298</t>
  </si>
  <si>
    <t>Lokalny teransport zbiorowy</t>
  </si>
  <si>
    <t xml:space="preserve"> Środki  na dofinasowanie własnych  inwestycji  gmin,powiatów pozyskiwane z innych  źródeł</t>
  </si>
  <si>
    <t>Środki  pochodzące  zUnii Europejskiejprzeznaczone na finansowanieprogramów i projektów realizowane  przez jednostki  sektora publ.</t>
  </si>
  <si>
    <t xml:space="preserve"> 8535</t>
  </si>
  <si>
    <t>2889</t>
  </si>
  <si>
    <t>2888</t>
  </si>
  <si>
    <t>Wpływy z podatku rolnego, podatku leśnego,podatku od spadków i darowizn , podatku od czynności cywilnoprawnych oraz podatków i opłat lokalnych od osób fizycznych .</t>
  </si>
  <si>
    <t>Środki  pochodzące  z budżetu Unii Europejskiej przeznaczone na finansowanie programów i projektów realizowanych  przez jednostki  sektora publ.</t>
  </si>
  <si>
    <t>Wpływy z różnych dochodów (zwrot niewykorzystanych niewygasłych nakładów-przygot. inw. z fund. Struktural.)</t>
  </si>
  <si>
    <t>Wpływy z różnych dochodów (zwrot niewykorzystanych niewygasłych dochodów-budowa ul. Kaktusowej)</t>
  </si>
  <si>
    <t xml:space="preserve">Środki na dofinansowanie własnych inwestycji gmin pozyskane z innych żródeł - PHARE 2003 dla Programu MSP Podgórze </t>
  </si>
  <si>
    <t xml:space="preserve">Środki na dofinansowanie własnych inwestycji gmin,powiatów,samorządów województw pozyskane z innych żródeł </t>
  </si>
  <si>
    <t>Wpływy z innych lokalnych opłat pobieranych przez jednostki samorządu terytorialnego na podstawie odrębnych ustaw / adiacenty/</t>
  </si>
  <si>
    <t>Środki na dofinansowanie własnych inwestycji gmin,powiatów,samorządów województw pozyskane z innych żródeł w tym z b.p 380 229zł, MPGKiM          594 000zł</t>
  </si>
  <si>
    <t>Środki na dofinansowanie własnych inwestycji gmin,powiatów,samorządów województw pozyskane z innych żródeł w tym z b.p 380 229zł, MPGKiM                 594 000zł</t>
  </si>
  <si>
    <t xml:space="preserve">do Zarządzenia Nr 184/05 </t>
  </si>
  <si>
    <t>z dnia 14. 11. 2005rok</t>
  </si>
  <si>
    <t>do Zarządzenia Nr 184/05</t>
  </si>
  <si>
    <t>z dnia 14.11.2005 rok</t>
  </si>
  <si>
    <t>z dnia14.11.2005 rok</t>
  </si>
  <si>
    <t xml:space="preserve">do Zarządzenia Nr 184/05       </t>
  </si>
  <si>
    <t>z dnia 14.11.2005r</t>
  </si>
  <si>
    <t>Dotacja celowa otrzymana przez jednostkę samorządu terytor. od innej jedn. sam. terytor. będącej instytucją wdrażającą na zadania bieżące realizowane na podstawie porosumień (umów)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</si>
</sst>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2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i/>
      <sz val="11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b/>
      <sz val="11"/>
      <color indexed="6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3" fontId="1" fillId="3" borderId="14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wrapText="1"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 wrapText="1"/>
      <protection locked="0"/>
    </xf>
    <xf numFmtId="3" fontId="0" fillId="0" borderId="15" xfId="0" applyNumberFormat="1" applyBorder="1" applyAlignment="1" applyProtection="1">
      <alignment/>
      <protection locked="0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 wrapText="1"/>
      <protection locked="0"/>
    </xf>
    <xf numFmtId="3" fontId="1" fillId="3" borderId="17" xfId="0" applyNumberFormat="1" applyFont="1" applyFill="1" applyBorder="1" applyAlignment="1" applyProtection="1">
      <alignment vertical="center"/>
      <protection hidden="1"/>
    </xf>
    <xf numFmtId="3" fontId="1" fillId="3" borderId="17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3" fontId="4" fillId="4" borderId="19" xfId="0" applyNumberFormat="1" applyFont="1" applyFill="1" applyBorder="1" applyAlignment="1" applyProtection="1">
      <alignment vertical="center" wrapText="1"/>
      <protection hidden="1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18" xfId="0" applyNumberFormat="1" applyFill="1" applyBorder="1" applyAlignment="1" applyProtection="1">
      <alignment horizontal="center"/>
      <protection locked="0"/>
    </xf>
    <xf numFmtId="3" fontId="4" fillId="5" borderId="17" xfId="0" applyNumberFormat="1" applyFont="1" applyFill="1" applyBorder="1" applyAlignment="1" applyProtection="1">
      <alignment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22" xfId="0" applyBorder="1" applyAlignment="1">
      <alignment/>
    </xf>
    <xf numFmtId="0" fontId="7" fillId="0" borderId="2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Continuous" vertical="center" wrapText="1"/>
      <protection locked="0"/>
    </xf>
    <xf numFmtId="0" fontId="1" fillId="0" borderId="1" xfId="0" applyFont="1" applyBorder="1" applyAlignment="1" applyProtection="1">
      <alignment horizontal="centerContinuous" vertical="center" wrapText="1"/>
      <protection locked="0"/>
    </xf>
    <xf numFmtId="0" fontId="9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3" fontId="4" fillId="3" borderId="17" xfId="0" applyNumberFormat="1" applyFont="1" applyFill="1" applyBorder="1" applyAlignment="1" applyProtection="1">
      <alignment vertical="center"/>
      <protection hidden="1"/>
    </xf>
    <xf numFmtId="3" fontId="4" fillId="4" borderId="16" xfId="0" applyNumberFormat="1" applyFont="1" applyFill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center" vertical="center" wrapText="1"/>
      <protection locked="0"/>
    </xf>
    <xf numFmtId="3" fontId="0" fillId="0" borderId="14" xfId="0" applyNumberFormat="1" applyFont="1" applyFill="1" applyBorder="1" applyAlignment="1" applyProtection="1">
      <alignment wrapText="1"/>
      <protection hidden="1"/>
    </xf>
    <xf numFmtId="3" fontId="0" fillId="0" borderId="14" xfId="0" applyNumberFormat="1" applyBorder="1" applyAlignment="1" applyProtection="1">
      <alignment/>
      <protection hidden="1"/>
    </xf>
    <xf numFmtId="3" fontId="0" fillId="0" borderId="17" xfId="0" applyNumberFormat="1" applyBorder="1" applyAlignment="1" applyProtection="1">
      <alignment/>
      <protection hidden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3" fontId="1" fillId="3" borderId="29" xfId="0" applyNumberFormat="1" applyFont="1" applyFill="1" applyBorder="1" applyAlignment="1" applyProtection="1">
      <alignment vertical="center"/>
      <protection hidden="1"/>
    </xf>
    <xf numFmtId="3" fontId="0" fillId="0" borderId="29" xfId="0" applyNumberFormat="1" applyFont="1" applyFill="1" applyBorder="1" applyAlignment="1" applyProtection="1">
      <alignment wrapText="1"/>
      <protection locked="0"/>
    </xf>
    <xf numFmtId="3" fontId="0" fillId="0" borderId="29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5" borderId="3" xfId="0" applyFill="1" applyBorder="1" applyAlignment="1" applyProtection="1">
      <alignment horizontal="center"/>
      <protection locked="0"/>
    </xf>
    <xf numFmtId="49" fontId="0" fillId="5" borderId="18" xfId="0" applyNumberFormat="1" applyFill="1" applyBorder="1" applyAlignment="1" applyProtection="1">
      <alignment horizontal="center"/>
      <protection locked="0"/>
    </xf>
    <xf numFmtId="3" fontId="0" fillId="0" borderId="30" xfId="0" applyNumberFormat="1" applyFont="1" applyFill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 shrinkToFit="1"/>
    </xf>
    <xf numFmtId="0" fontId="6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shrinkToFit="1"/>
    </xf>
    <xf numFmtId="178" fontId="7" fillId="3" borderId="31" xfId="15" applyNumberFormat="1" applyFont="1" applyFill="1" applyBorder="1" applyAlignment="1">
      <alignment horizontal="center"/>
    </xf>
    <xf numFmtId="0" fontId="7" fillId="3" borderId="32" xfId="0" applyFont="1" applyFill="1" applyBorder="1" applyAlignment="1">
      <alignment horizontal="left" wrapText="1"/>
    </xf>
    <xf numFmtId="0" fontId="7" fillId="5" borderId="17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 shrinkToFit="1"/>
    </xf>
    <xf numFmtId="178" fontId="7" fillId="5" borderId="30" xfId="15" applyNumberFormat="1" applyFont="1" applyFill="1" applyBorder="1" applyAlignment="1" quotePrefix="1">
      <alignment horizontal="center"/>
    </xf>
    <xf numFmtId="0" fontId="11" fillId="5" borderId="29" xfId="0" applyFont="1" applyFill="1" applyBorder="1" applyAlignment="1">
      <alignment horizontal="left" wrapText="1"/>
    </xf>
    <xf numFmtId="0" fontId="11" fillId="5" borderId="30" xfId="0" applyFont="1" applyFill="1" applyBorder="1" applyAlignment="1">
      <alignment horizontal="left" wrapText="1"/>
    </xf>
    <xf numFmtId="0" fontId="7" fillId="3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shrinkToFit="1"/>
    </xf>
    <xf numFmtId="178" fontId="7" fillId="3" borderId="30" xfId="15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left" wrapText="1"/>
    </xf>
    <xf numFmtId="0" fontId="0" fillId="5" borderId="0" xfId="0" applyFill="1" applyAlignment="1">
      <alignment/>
    </xf>
    <xf numFmtId="178" fontId="7" fillId="3" borderId="30" xfId="15" applyNumberFormat="1" applyFont="1" applyFill="1" applyBorder="1" applyAlignment="1">
      <alignment horizontal="left"/>
    </xf>
    <xf numFmtId="43" fontId="11" fillId="5" borderId="29" xfId="15" applyFont="1" applyFill="1" applyBorder="1" applyAlignment="1">
      <alignment horizontal="left" wrapText="1"/>
    </xf>
    <xf numFmtId="178" fontId="7" fillId="3" borderId="30" xfId="15" applyNumberFormat="1" applyFont="1" applyFill="1" applyBorder="1" applyAlignment="1" quotePrefix="1">
      <alignment horizontal="center"/>
    </xf>
    <xf numFmtId="0" fontId="7" fillId="3" borderId="30" xfId="0" applyFont="1" applyFill="1" applyBorder="1" applyAlignment="1">
      <alignment horizontal="left" wrapText="1"/>
    </xf>
    <xf numFmtId="0" fontId="7" fillId="5" borderId="14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shrinkToFit="1"/>
    </xf>
    <xf numFmtId="0" fontId="7" fillId="3" borderId="2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shrinkToFit="1"/>
    </xf>
    <xf numFmtId="0" fontId="7" fillId="5" borderId="15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shrinkToFit="1"/>
    </xf>
    <xf numFmtId="43" fontId="11" fillId="5" borderId="15" xfId="15" applyFont="1" applyFill="1" applyBorder="1" applyAlignment="1">
      <alignment horizontal="left" wrapText="1"/>
    </xf>
    <xf numFmtId="0" fontId="7" fillId="2" borderId="25" xfId="0" applyFont="1" applyFill="1" applyBorder="1" applyAlignment="1">
      <alignment/>
    </xf>
    <xf numFmtId="0" fontId="7" fillId="2" borderId="2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wrapText="1"/>
    </xf>
    <xf numFmtId="3" fontId="1" fillId="5" borderId="14" xfId="0" applyNumberFormat="1" applyFont="1" applyFill="1" applyBorder="1" applyAlignment="1" applyProtection="1">
      <alignment vertical="center"/>
      <protection hidden="1"/>
    </xf>
    <xf numFmtId="178" fontId="7" fillId="0" borderId="0" xfId="15" applyNumberFormat="1" applyFont="1" applyAlignment="1">
      <alignment/>
    </xf>
    <xf numFmtId="178" fontId="9" fillId="3" borderId="21" xfId="15" applyNumberFormat="1" applyFont="1" applyFill="1" applyBorder="1" applyAlignment="1">
      <alignment horizontal="left"/>
    </xf>
    <xf numFmtId="178" fontId="7" fillId="5" borderId="14" xfId="15" applyNumberFormat="1" applyFont="1" applyFill="1" applyBorder="1" applyAlignment="1">
      <alignment horizontal="left"/>
    </xf>
    <xf numFmtId="178" fontId="7" fillId="5" borderId="17" xfId="15" applyNumberFormat="1" applyFont="1" applyFill="1" applyBorder="1" applyAlignment="1">
      <alignment horizontal="left"/>
    </xf>
    <xf numFmtId="178" fontId="9" fillId="3" borderId="14" xfId="15" applyNumberFormat="1" applyFont="1" applyFill="1" applyBorder="1" applyAlignment="1">
      <alignment horizontal="left"/>
    </xf>
    <xf numFmtId="178" fontId="9" fillId="3" borderId="24" xfId="15" applyNumberFormat="1" applyFont="1" applyFill="1" applyBorder="1" applyAlignment="1">
      <alignment horizontal="left"/>
    </xf>
    <xf numFmtId="178" fontId="7" fillId="5" borderId="24" xfId="15" applyNumberFormat="1" applyFont="1" applyFill="1" applyBorder="1" applyAlignment="1">
      <alignment horizontal="left"/>
    </xf>
    <xf numFmtId="178" fontId="7" fillId="5" borderId="13" xfId="15" applyNumberFormat="1" applyFont="1" applyFill="1" applyBorder="1" applyAlignment="1">
      <alignment horizontal="left"/>
    </xf>
    <xf numFmtId="178" fontId="3" fillId="2" borderId="19" xfId="15" applyNumberFormat="1" applyFont="1" applyFill="1" applyBorder="1" applyAlignment="1">
      <alignment horizontal="left"/>
    </xf>
    <xf numFmtId="3" fontId="0" fillId="5" borderId="14" xfId="0" applyNumberFormat="1" applyFont="1" applyFill="1" applyBorder="1" applyAlignment="1" applyProtection="1">
      <alignment vertical="center"/>
      <protection hidden="1"/>
    </xf>
    <xf numFmtId="3" fontId="0" fillId="5" borderId="29" xfId="0" applyNumberFormat="1" applyFont="1" applyFill="1" applyBorder="1" applyAlignment="1" applyProtection="1">
      <alignment vertical="center"/>
      <protection hidden="1"/>
    </xf>
    <xf numFmtId="172" fontId="0" fillId="0" borderId="33" xfId="0" applyNumberFormat="1" applyBorder="1" applyAlignment="1" applyProtection="1">
      <alignment horizontal="center" wrapText="1"/>
      <protection locked="0"/>
    </xf>
    <xf numFmtId="172" fontId="0" fillId="0" borderId="29" xfId="0" applyNumberFormat="1" applyBorder="1" applyAlignment="1" applyProtection="1">
      <alignment horizontal="center" wrapText="1"/>
      <protection locked="0"/>
    </xf>
    <xf numFmtId="3" fontId="1" fillId="5" borderId="29" xfId="0" applyNumberFormat="1" applyFont="1" applyFill="1" applyBorder="1" applyAlignment="1" applyProtection="1">
      <alignment vertical="center"/>
      <protection hidden="1"/>
    </xf>
    <xf numFmtId="3" fontId="0" fillId="0" borderId="17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/>
      <protection locked="0"/>
    </xf>
    <xf numFmtId="0" fontId="7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172" fontId="0" fillId="0" borderId="32" xfId="0" applyNumberFormat="1" applyBorder="1" applyAlignment="1" applyProtection="1">
      <alignment horizontal="center" wrapText="1"/>
      <protection locked="0"/>
    </xf>
    <xf numFmtId="3" fontId="0" fillId="0" borderId="34" xfId="0" applyNumberFormat="1" applyFont="1" applyFill="1" applyBorder="1" applyAlignment="1" applyProtection="1">
      <alignment wrapText="1"/>
      <protection locked="0"/>
    </xf>
    <xf numFmtId="3" fontId="0" fillId="0" borderId="35" xfId="0" applyNumberFormat="1" applyFont="1" applyFill="1" applyBorder="1" applyAlignment="1" applyProtection="1">
      <alignment wrapText="1"/>
      <protection locked="0"/>
    </xf>
    <xf numFmtId="9" fontId="0" fillId="2" borderId="19" xfId="0" applyNumberFormat="1" applyFont="1" applyFill="1" applyBorder="1" applyAlignment="1" applyProtection="1">
      <alignment horizontal="center" wrapText="1"/>
      <protection locked="0"/>
    </xf>
    <xf numFmtId="172" fontId="0" fillId="0" borderId="14" xfId="0" applyNumberFormat="1" applyBorder="1" applyAlignment="1" applyProtection="1">
      <alignment horizontal="center" wrapText="1"/>
      <protection locked="0"/>
    </xf>
    <xf numFmtId="0" fontId="4" fillId="2" borderId="36" xfId="0" applyFont="1" applyFill="1" applyBorder="1" applyAlignment="1" applyProtection="1">
      <alignment vertical="center" wrapText="1"/>
      <protection locked="0"/>
    </xf>
    <xf numFmtId="0" fontId="1" fillId="3" borderId="37" xfId="0" applyFont="1" applyFill="1" applyBorder="1" applyAlignment="1" applyProtection="1">
      <alignment vertical="center" wrapText="1"/>
      <protection locked="0"/>
    </xf>
    <xf numFmtId="0" fontId="0" fillId="0" borderId="37" xfId="0" applyFont="1" applyBorder="1" applyAlignment="1" applyProtection="1">
      <alignment wrapText="1"/>
      <protection locked="0"/>
    </xf>
    <xf numFmtId="0" fontId="0" fillId="0" borderId="37" xfId="0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1" fillId="3" borderId="38" xfId="0" applyFont="1" applyFill="1" applyBorder="1" applyAlignment="1" applyProtection="1">
      <alignment vertical="center" wrapText="1"/>
      <protection locked="0"/>
    </xf>
    <xf numFmtId="0" fontId="0" fillId="3" borderId="37" xfId="0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3" fillId="4" borderId="39" xfId="0" applyFont="1" applyFill="1" applyBorder="1" applyAlignment="1" applyProtection="1">
      <alignment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8" fillId="3" borderId="17" xfId="0" applyNumberFormat="1" applyFont="1" applyFill="1" applyBorder="1" applyAlignment="1" applyProtection="1">
      <alignment horizontal="center" vertical="center"/>
      <protection locked="0"/>
    </xf>
    <xf numFmtId="49" fontId="1" fillId="3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1" fillId="3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1" fillId="5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49" fontId="0" fillId="3" borderId="14" xfId="0" applyNumberFormat="1" applyFont="1" applyFill="1" applyBorder="1" applyAlignment="1" applyProtection="1">
      <alignment horizontal="center" vertical="center"/>
      <protection locked="0"/>
    </xf>
    <xf numFmtId="49" fontId="7" fillId="2" borderId="14" xfId="0" applyNumberFormat="1" applyFont="1" applyFill="1" applyBorder="1" applyAlignment="1" applyProtection="1">
      <alignment horizontal="center"/>
      <protection locked="0"/>
    </xf>
    <xf numFmtId="49" fontId="7" fillId="4" borderId="19" xfId="0" applyNumberFormat="1" applyFont="1" applyFill="1" applyBorder="1" applyAlignment="1" applyProtection="1">
      <alignment vertical="center" wrapText="1"/>
      <protection locked="0"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72" fontId="4" fillId="2" borderId="19" xfId="0" applyNumberFormat="1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3" fontId="4" fillId="2" borderId="19" xfId="0" applyNumberFormat="1" applyFont="1" applyFill="1" applyBorder="1" applyAlignment="1" applyProtection="1">
      <alignment vertical="center"/>
      <protection hidden="1"/>
    </xf>
    <xf numFmtId="49" fontId="0" fillId="0" borderId="34" xfId="0" applyNumberFormat="1" applyBorder="1" applyAlignment="1" applyProtection="1">
      <alignment horizontal="center"/>
      <protection locked="0"/>
    </xf>
    <xf numFmtId="3" fontId="0" fillId="0" borderId="34" xfId="0" applyNumberFormat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9" fontId="0" fillId="0" borderId="40" xfId="0" applyNumberFormat="1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wrapText="1"/>
      <protection locked="0"/>
    </xf>
    <xf numFmtId="3" fontId="8" fillId="3" borderId="17" xfId="0" applyNumberFormat="1" applyFont="1" applyFill="1" applyBorder="1" applyAlignment="1" applyProtection="1">
      <alignment vertical="center"/>
      <protection hidden="1"/>
    </xf>
    <xf numFmtId="3" fontId="0" fillId="3" borderId="17" xfId="0" applyNumberFormat="1" applyFont="1" applyFill="1" applyBorder="1" applyAlignment="1" applyProtection="1">
      <alignment wrapText="1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49" fontId="1" fillId="3" borderId="42" xfId="0" applyNumberFormat="1" applyFont="1" applyFill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 applyProtection="1">
      <alignment horizontal="center"/>
      <protection locked="0"/>
    </xf>
    <xf numFmtId="49" fontId="1" fillId="3" borderId="43" xfId="0" applyNumberFormat="1" applyFont="1" applyFill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/>
      <protection locked="0"/>
    </xf>
    <xf numFmtId="49" fontId="0" fillId="0" borderId="42" xfId="0" applyNumberFormat="1" applyBorder="1" applyAlignment="1" applyProtection="1">
      <alignment horizontal="center"/>
      <protection locked="0"/>
    </xf>
    <xf numFmtId="49" fontId="0" fillId="3" borderId="42" xfId="0" applyNumberFormat="1" applyFill="1" applyBorder="1" applyAlignment="1" applyProtection="1">
      <alignment horizontal="center"/>
      <protection locked="0"/>
    </xf>
    <xf numFmtId="49" fontId="0" fillId="0" borderId="44" xfId="0" applyNumberFormat="1" applyBorder="1" applyAlignment="1" applyProtection="1">
      <alignment horizontal="center"/>
      <protection locked="0"/>
    </xf>
    <xf numFmtId="49" fontId="0" fillId="0" borderId="45" xfId="0" applyNumberFormat="1" applyBorder="1" applyAlignment="1" applyProtection="1">
      <alignment horizontal="center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/>
      <protection locked="0"/>
    </xf>
    <xf numFmtId="49" fontId="0" fillId="3" borderId="43" xfId="0" applyNumberFormat="1" applyFill="1" applyBorder="1" applyAlignment="1" applyProtection="1">
      <alignment horizontal="center"/>
      <protection locked="0"/>
    </xf>
    <xf numFmtId="49" fontId="7" fillId="4" borderId="27" xfId="0" applyNumberFormat="1" applyFont="1" applyFill="1" applyBorder="1" applyAlignment="1" applyProtection="1">
      <alignment vertical="center"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3" fillId="4" borderId="19" xfId="0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vertical="center" wrapText="1"/>
      <protection locked="0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wrapText="1"/>
      <protection locked="0"/>
    </xf>
    <xf numFmtId="0" fontId="7" fillId="2" borderId="19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/>
      <protection locked="0"/>
    </xf>
    <xf numFmtId="49" fontId="0" fillId="5" borderId="42" xfId="0" applyNumberFormat="1" applyFont="1" applyFill="1" applyBorder="1" applyAlignment="1" applyProtection="1">
      <alignment horizontal="center" vertical="center"/>
      <protection locked="0"/>
    </xf>
    <xf numFmtId="49" fontId="1" fillId="3" borderId="42" xfId="0" applyNumberFormat="1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49" fontId="4" fillId="2" borderId="19" xfId="0" applyNumberFormat="1" applyFont="1" applyFill="1" applyBorder="1" applyAlignment="1" applyProtection="1">
      <alignment horizontal="center" vertical="center"/>
      <protection locked="0"/>
    </xf>
    <xf numFmtId="49" fontId="1" fillId="3" borderId="43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49" fontId="4" fillId="2" borderId="27" xfId="0" applyNumberFormat="1" applyFont="1" applyFill="1" applyBorder="1" applyAlignment="1" applyProtection="1">
      <alignment horizont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vertical="center" wrapText="1"/>
      <protection locked="0"/>
    </xf>
    <xf numFmtId="49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39" xfId="0" applyFont="1" applyFill="1" applyBorder="1" applyAlignment="1" applyProtection="1">
      <alignment wrapText="1"/>
      <protection locked="0"/>
    </xf>
    <xf numFmtId="49" fontId="7" fillId="2" borderId="19" xfId="0" applyNumberFormat="1" applyFont="1" applyFill="1" applyBorder="1" applyAlignment="1" applyProtection="1">
      <alignment horizontal="center"/>
      <protection locked="0"/>
    </xf>
    <xf numFmtId="3" fontId="0" fillId="0" borderId="24" xfId="0" applyNumberFormat="1" applyBorder="1" applyAlignment="1" applyProtection="1">
      <alignment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49" fontId="7" fillId="5" borderId="30" xfId="15" applyNumberFormat="1" applyFont="1" applyFill="1" applyBorder="1" applyAlignment="1">
      <alignment horizontal="center"/>
    </xf>
    <xf numFmtId="49" fontId="7" fillId="3" borderId="30" xfId="15" applyNumberFormat="1" applyFont="1" applyFill="1" applyBorder="1" applyAlignment="1">
      <alignment horizontal="center"/>
    </xf>
    <xf numFmtId="49" fontId="7" fillId="3" borderId="30" xfId="15" applyNumberFormat="1" applyFont="1" applyFill="1" applyBorder="1" applyAlignment="1" quotePrefix="1">
      <alignment horizontal="center"/>
    </xf>
    <xf numFmtId="49" fontId="7" fillId="3" borderId="32" xfId="15" applyNumberFormat="1" applyFon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/>
    </xf>
    <xf numFmtId="49" fontId="7" fillId="5" borderId="29" xfId="15" applyNumberFormat="1" applyFont="1" applyFill="1" applyBorder="1" applyAlignment="1">
      <alignment horizontal="center"/>
    </xf>
    <xf numFmtId="49" fontId="7" fillId="5" borderId="33" xfId="15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49" fontId="6" fillId="3" borderId="25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0" fillId="0" borderId="15" xfId="0" applyNumberFormat="1" applyBorder="1" applyAlignment="1" applyProtection="1">
      <alignment wrapText="1"/>
      <protection locked="0"/>
    </xf>
    <xf numFmtId="0" fontId="1" fillId="3" borderId="24" xfId="0" applyFont="1" applyFill="1" applyBorder="1" applyAlignment="1" applyProtection="1">
      <alignment wrapText="1"/>
      <protection locked="0"/>
    </xf>
    <xf numFmtId="49" fontId="1" fillId="3" borderId="14" xfId="0" applyNumberFormat="1" applyFont="1" applyFill="1" applyBorder="1" applyAlignment="1" applyProtection="1">
      <alignment horizontal="center"/>
      <protection locked="0"/>
    </xf>
    <xf numFmtId="3" fontId="0" fillId="3" borderId="17" xfId="0" applyNumberFormat="1" applyFill="1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3" borderId="46" xfId="0" applyFill="1" applyBorder="1" applyAlignment="1" applyProtection="1">
      <alignment wrapText="1"/>
      <protection locked="0"/>
    </xf>
    <xf numFmtId="0" fontId="6" fillId="0" borderId="32" xfId="0" applyFont="1" applyBorder="1" applyAlignment="1">
      <alignment horizontal="center" vertical="center"/>
    </xf>
    <xf numFmtId="0" fontId="0" fillId="0" borderId="47" xfId="0" applyFont="1" applyFill="1" applyBorder="1" applyAlignment="1" applyProtection="1">
      <alignment wrapText="1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5" borderId="24" xfId="0" applyFon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6" fillId="0" borderId="23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vertical="center" wrapText="1"/>
      <protection locked="0"/>
    </xf>
    <xf numFmtId="0" fontId="1" fillId="3" borderId="47" xfId="0" applyFont="1" applyFill="1" applyBorder="1" applyAlignment="1" applyProtection="1">
      <alignment vertical="center" wrapText="1"/>
      <protection locked="0"/>
    </xf>
    <xf numFmtId="0" fontId="0" fillId="0" borderId="46" xfId="0" applyFill="1" applyBorder="1" applyAlignment="1" applyProtection="1">
      <alignment wrapText="1"/>
      <protection locked="0"/>
    </xf>
    <xf numFmtId="0" fontId="4" fillId="2" borderId="48" xfId="0" applyFont="1" applyFill="1" applyBorder="1" applyAlignment="1" applyProtection="1">
      <alignment vertical="center" wrapText="1"/>
      <protection locked="0"/>
    </xf>
    <xf numFmtId="0" fontId="1" fillId="3" borderId="46" xfId="0" applyFont="1" applyFill="1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8" fillId="3" borderId="47" xfId="0" applyFont="1" applyFill="1" applyBorder="1" applyAlignment="1" applyProtection="1">
      <alignment vertical="center" wrapText="1"/>
      <protection locked="0"/>
    </xf>
    <xf numFmtId="0" fontId="0" fillId="3" borderId="46" xfId="0" applyFont="1" applyFill="1" applyBorder="1" applyAlignment="1" applyProtection="1">
      <alignment wrapText="1"/>
      <protection locked="0"/>
    </xf>
    <xf numFmtId="0" fontId="0" fillId="0" borderId="47" xfId="0" applyFill="1" applyBorder="1" applyAlignment="1" applyProtection="1">
      <alignment wrapText="1"/>
      <protection locked="0"/>
    </xf>
    <xf numFmtId="0" fontId="7" fillId="2" borderId="47" xfId="0" applyFont="1" applyFill="1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3" fillId="4" borderId="23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0" fillId="5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3" borderId="14" xfId="0" applyNumberFormat="1" applyFont="1" applyFill="1" applyBorder="1" applyAlignment="1" applyProtection="1">
      <alignment horizontal="center"/>
      <protection locked="0"/>
    </xf>
    <xf numFmtId="49" fontId="7" fillId="2" borderId="17" xfId="0" applyNumberFormat="1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3" borderId="47" xfId="0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0" fillId="0" borderId="42" xfId="0" applyFill="1" applyBorder="1" applyAlignment="1" applyProtection="1">
      <alignment wrapText="1"/>
      <protection locked="0"/>
    </xf>
    <xf numFmtId="0" fontId="1" fillId="3" borderId="42" xfId="0" applyFont="1" applyFill="1" applyBorder="1" applyAlignment="1" applyProtection="1">
      <alignment vertical="center" wrapText="1"/>
      <protection locked="0"/>
    </xf>
    <xf numFmtId="0" fontId="0" fillId="3" borderId="42" xfId="0" applyFont="1" applyFill="1" applyBorder="1" applyAlignment="1" applyProtection="1">
      <alignment wrapText="1"/>
      <protection locked="0"/>
    </xf>
    <xf numFmtId="0" fontId="7" fillId="2" borderId="46" xfId="0" applyFont="1" applyFill="1" applyBorder="1" applyAlignment="1" applyProtection="1">
      <alignment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1" fillId="3" borderId="45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1" fillId="5" borderId="43" xfId="0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3" borderId="51" xfId="0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3" borderId="45" xfId="0" applyFont="1" applyFill="1" applyBorder="1" applyAlignment="1" applyProtection="1">
      <alignment horizontal="center" vertical="center"/>
      <protection locked="0"/>
    </xf>
    <xf numFmtId="0" fontId="1" fillId="3" borderId="45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7" fillId="2" borderId="42" xfId="0" applyFont="1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 applyProtection="1">
      <alignment/>
      <protection locked="0"/>
    </xf>
    <xf numFmtId="0" fontId="7" fillId="0" borderId="32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wrapText="1"/>
      <protection locked="0"/>
    </xf>
    <xf numFmtId="0" fontId="1" fillId="3" borderId="17" xfId="0" applyFont="1" applyFill="1" applyBorder="1" applyAlignment="1">
      <alignment horizontal="center" vertical="center"/>
    </xf>
    <xf numFmtId="172" fontId="4" fillId="2" borderId="19" xfId="0" applyNumberFormat="1" applyFont="1" applyFill="1" applyBorder="1" applyAlignment="1" applyProtection="1">
      <alignment vertical="center"/>
      <protection hidden="1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vertical="center" wrapText="1"/>
      <protection locked="0"/>
    </xf>
    <xf numFmtId="3" fontId="0" fillId="0" borderId="34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hidden="1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0" fillId="3" borderId="17" xfId="0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0" fillId="3" borderId="14" xfId="0" applyNumberFormat="1" applyFill="1" applyBorder="1" applyAlignment="1" applyProtection="1">
      <alignment wrapText="1"/>
      <protection locked="0"/>
    </xf>
    <xf numFmtId="3" fontId="0" fillId="3" borderId="14" xfId="0" applyNumberFormat="1" applyFill="1" applyBorder="1" applyAlignment="1" applyProtection="1">
      <alignment/>
      <protection locked="0"/>
    </xf>
    <xf numFmtId="3" fontId="0" fillId="2" borderId="14" xfId="0" applyNumberForma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3" fontId="0" fillId="3" borderId="34" xfId="0" applyNumberFormat="1" applyFill="1" applyBorder="1" applyAlignment="1" applyProtection="1">
      <alignment wrapText="1"/>
      <protection locked="0"/>
    </xf>
    <xf numFmtId="3" fontId="0" fillId="2" borderId="34" xfId="0" applyNumberFormat="1" applyFill="1" applyBorder="1" applyAlignment="1" applyProtection="1">
      <alignment wrapText="1"/>
      <protection locked="0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3" borderId="28" xfId="0" applyFont="1" applyFill="1" applyBorder="1" applyAlignment="1" applyProtection="1">
      <alignment horizontal="center" vertical="center" wrapText="1"/>
      <protection locked="0"/>
    </xf>
    <xf numFmtId="0" fontId="0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49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wrapText="1"/>
      <protection locked="0"/>
    </xf>
    <xf numFmtId="49" fontId="0" fillId="0" borderId="45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1" fillId="2" borderId="27" xfId="0" applyNumberFormat="1" applyFont="1" applyFill="1" applyBorder="1" applyAlignment="1" applyProtection="1">
      <alignment horizontal="center"/>
      <protection locked="0"/>
    </xf>
    <xf numFmtId="3" fontId="1" fillId="2" borderId="19" xfId="0" applyNumberFormat="1" applyFont="1" applyFill="1" applyBorder="1" applyAlignment="1" applyProtection="1">
      <alignment wrapText="1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49" fontId="1" fillId="3" borderId="51" xfId="0" applyNumberFormat="1" applyFont="1" applyFill="1" applyBorder="1" applyAlignment="1" applyProtection="1">
      <alignment horizontal="center"/>
      <protection locked="0"/>
    </xf>
    <xf numFmtId="3" fontId="1" fillId="3" borderId="16" xfId="0" applyNumberFormat="1" applyFont="1" applyFill="1" applyBorder="1" applyAlignment="1" applyProtection="1">
      <alignment wrapText="1"/>
      <protection locked="0"/>
    </xf>
    <xf numFmtId="0" fontId="1" fillId="3" borderId="16" xfId="0" applyFont="1" applyFill="1" applyBorder="1" applyAlignment="1" applyProtection="1">
      <alignment vertical="center" wrapText="1"/>
      <protection locked="0"/>
    </xf>
    <xf numFmtId="3" fontId="1" fillId="3" borderId="24" xfId="0" applyNumberFormat="1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vertical="center" wrapText="1"/>
      <protection locked="0"/>
    </xf>
    <xf numFmtId="49" fontId="0" fillId="5" borderId="4" xfId="0" applyNumberFormat="1" applyFill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52" xfId="0" applyFont="1" applyFill="1" applyBorder="1" applyAlignment="1" applyProtection="1">
      <alignment wrapText="1"/>
      <protection locked="0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wrapText="1"/>
      <protection locked="0"/>
    </xf>
    <xf numFmtId="172" fontId="0" fillId="0" borderId="35" xfId="0" applyNumberFormat="1" applyBorder="1" applyAlignment="1" applyProtection="1">
      <alignment horizontal="center" wrapText="1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38" xfId="0" applyFont="1" applyFill="1" applyBorder="1" applyAlignment="1" applyProtection="1">
      <alignment wrapText="1"/>
      <protection locked="0"/>
    </xf>
    <xf numFmtId="49" fontId="0" fillId="3" borderId="17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9" xfId="0" applyFont="1" applyFill="1" applyBorder="1" applyAlignment="1" applyProtection="1">
      <alignment wrapText="1"/>
      <protection locked="0"/>
    </xf>
    <xf numFmtId="49" fontId="4" fillId="2" borderId="19" xfId="0" applyNumberFormat="1" applyFont="1" applyFill="1" applyBorder="1" applyAlignment="1" applyProtection="1">
      <alignment horizontal="center"/>
      <protection locked="0"/>
    </xf>
    <xf numFmtId="3" fontId="4" fillId="2" borderId="19" xfId="0" applyNumberFormat="1" applyFont="1" applyFill="1" applyBorder="1" applyAlignment="1" applyProtection="1">
      <alignment wrapText="1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49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wrapText="1"/>
      <protection locked="0"/>
    </xf>
    <xf numFmtId="0" fontId="0" fillId="3" borderId="48" xfId="0" applyFill="1" applyBorder="1" applyAlignment="1" applyProtection="1">
      <alignment wrapText="1"/>
      <protection locked="0"/>
    </xf>
    <xf numFmtId="3" fontId="0" fillId="3" borderId="16" xfId="0" applyNumberFormat="1" applyFill="1" applyBorder="1" applyAlignment="1" applyProtection="1">
      <alignment wrapText="1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3" fontId="8" fillId="5" borderId="24" xfId="0" applyNumberFormat="1" applyFont="1" applyFill="1" applyBorder="1" applyAlignment="1" applyProtection="1">
      <alignment vertical="center"/>
      <protection hidden="1"/>
    </xf>
    <xf numFmtId="3" fontId="0" fillId="3" borderId="24" xfId="0" applyNumberFormat="1" applyFill="1" applyBorder="1" applyAlignment="1" applyProtection="1">
      <alignment wrapText="1"/>
      <protection locked="0"/>
    </xf>
    <xf numFmtId="49" fontId="0" fillId="3" borderId="43" xfId="0" applyNumberFormat="1" applyFont="1" applyFill="1" applyBorder="1" applyAlignment="1" applyProtection="1">
      <alignment horizontal="center"/>
      <protection locked="0"/>
    </xf>
    <xf numFmtId="3" fontId="13" fillId="0" borderId="14" xfId="0" applyNumberFormat="1" applyFont="1" applyBorder="1" applyAlignment="1" applyProtection="1">
      <alignment/>
      <protection locked="0"/>
    </xf>
    <xf numFmtId="3" fontId="13" fillId="0" borderId="17" xfId="0" applyNumberFormat="1" applyFont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1" fillId="3" borderId="19" xfId="0" applyFont="1" applyFill="1" applyBorder="1" applyAlignment="1" applyProtection="1">
      <alignment vertical="center" wrapText="1"/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0" fontId="4" fillId="3" borderId="13" xfId="0" applyFont="1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4" fillId="2" borderId="34" xfId="0" applyFont="1" applyFill="1" applyBorder="1" applyAlignment="1" applyProtection="1">
      <alignment vertical="center" wrapText="1"/>
      <protection locked="0"/>
    </xf>
    <xf numFmtId="0" fontId="0" fillId="3" borderId="19" xfId="0" applyFont="1" applyFill="1" applyBorder="1" applyAlignment="1" applyProtection="1">
      <alignment wrapText="1"/>
      <protection locked="0"/>
    </xf>
    <xf numFmtId="0" fontId="1" fillId="3" borderId="13" xfId="0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34" xfId="0" applyNumberFormat="1" applyFont="1" applyBorder="1" applyAlignment="1" applyProtection="1">
      <alignment horizontal="center"/>
      <protection locked="0"/>
    </xf>
    <xf numFmtId="49" fontId="1" fillId="3" borderId="19" xfId="0" applyNumberFormat="1" applyFont="1" applyFill="1" applyBorder="1" applyAlignment="1" applyProtection="1">
      <alignment horizontal="center" vertical="center"/>
      <protection locked="0"/>
    </xf>
    <xf numFmtId="49" fontId="1" fillId="3" borderId="19" xfId="0" applyNumberFormat="1" applyFont="1" applyFill="1" applyBorder="1" applyAlignment="1" applyProtection="1">
      <alignment horizontal="center"/>
      <protection locked="0"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49" fontId="4" fillId="3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0" fillId="3" borderId="19" xfId="0" applyNumberFormat="1" applyFill="1" applyBorder="1" applyAlignment="1" applyProtection="1">
      <alignment horizontal="center"/>
      <protection locked="0"/>
    </xf>
    <xf numFmtId="49" fontId="1" fillId="5" borderId="24" xfId="0" applyNumberFormat="1" applyFont="1" applyFill="1" applyBorder="1" applyAlignment="1" applyProtection="1">
      <alignment horizontal="center" vertical="center"/>
      <protection locked="0"/>
    </xf>
    <xf numFmtId="49" fontId="1" fillId="5" borderId="17" xfId="0" applyNumberFormat="1" applyFont="1" applyFill="1" applyBorder="1" applyAlignment="1" applyProtection="1">
      <alignment horizontal="center" vertical="center"/>
      <protection locked="0"/>
    </xf>
    <xf numFmtId="49" fontId="0" fillId="5" borderId="24" xfId="0" applyNumberFormat="1" applyFill="1" applyBorder="1" applyAlignment="1" applyProtection="1">
      <alignment horizontal="center"/>
      <protection locked="0"/>
    </xf>
    <xf numFmtId="49" fontId="0" fillId="5" borderId="17" xfId="0" applyNumberFormat="1" applyFill="1" applyBorder="1" applyAlignment="1" applyProtection="1">
      <alignment horizontal="center"/>
      <protection locked="0"/>
    </xf>
    <xf numFmtId="49" fontId="0" fillId="5" borderId="34" xfId="0" applyNumberFormat="1" applyFill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49" fontId="4" fillId="2" borderId="34" xfId="0" applyNumberFormat="1" applyFont="1" applyFill="1" applyBorder="1" applyAlignment="1" applyProtection="1">
      <alignment horizontal="center" vertical="center"/>
      <protection locked="0"/>
    </xf>
    <xf numFmtId="49" fontId="0" fillId="3" borderId="19" xfId="0" applyNumberFormat="1" applyFont="1" applyFill="1" applyBorder="1" applyAlignment="1" applyProtection="1">
      <alignment horizontal="center"/>
      <protection locked="0"/>
    </xf>
    <xf numFmtId="49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3" borderId="19" xfId="0" applyNumberFormat="1" applyFont="1" applyFill="1" applyBorder="1" applyAlignment="1" applyProtection="1">
      <alignment horizontal="center" vertical="center"/>
      <protection locked="0"/>
    </xf>
    <xf numFmtId="49" fontId="8" fillId="2" borderId="19" xfId="0" applyNumberFormat="1" applyFont="1" applyFill="1" applyBorder="1" applyAlignment="1" applyProtection="1">
      <alignment horizontal="center"/>
      <protection locked="0"/>
    </xf>
    <xf numFmtId="3" fontId="0" fillId="3" borderId="13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" fillId="3" borderId="19" xfId="0" applyNumberFormat="1" applyFont="1" applyFill="1" applyBorder="1" applyAlignment="1" applyProtection="1">
      <alignment vertical="center"/>
      <protection hidden="1"/>
    </xf>
    <xf numFmtId="3" fontId="0" fillId="2" borderId="19" xfId="0" applyNumberFormat="1" applyFill="1" applyBorder="1" applyAlignment="1">
      <alignment/>
    </xf>
    <xf numFmtId="3" fontId="1" fillId="3" borderId="13" xfId="0" applyNumberFormat="1" applyFont="1" applyFill="1" applyBorder="1" applyAlignment="1" applyProtection="1">
      <alignment vertical="center"/>
      <protection hidden="1"/>
    </xf>
    <xf numFmtId="3" fontId="2" fillId="3" borderId="13" xfId="0" applyNumberFormat="1" applyFont="1" applyFill="1" applyBorder="1" applyAlignment="1">
      <alignment/>
    </xf>
    <xf numFmtId="3" fontId="2" fillId="3" borderId="19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0" fillId="3" borderId="19" xfId="0" applyNumberFormat="1" applyFill="1" applyBorder="1" applyAlignment="1">
      <alignment/>
    </xf>
    <xf numFmtId="3" fontId="0" fillId="0" borderId="24" xfId="0" applyNumberFormat="1" applyBorder="1" applyAlignment="1">
      <alignment wrapText="1"/>
    </xf>
    <xf numFmtId="3" fontId="2" fillId="0" borderId="17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1" fillId="2" borderId="34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2" fillId="3" borderId="19" xfId="0" applyNumberFormat="1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3" borderId="1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178" fontId="1" fillId="0" borderId="24" xfId="15" applyNumberFormat="1" applyFont="1" applyBorder="1" applyAlignment="1">
      <alignment horizontal="right" vertical="center" wrapText="1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13" fillId="0" borderId="24" xfId="0" applyNumberFormat="1" applyFont="1" applyBorder="1" applyAlignment="1" applyProtection="1">
      <alignment/>
      <protection locked="0"/>
    </xf>
    <xf numFmtId="3" fontId="1" fillId="5" borderId="17" xfId="0" applyNumberFormat="1" applyFont="1" applyFill="1" applyBorder="1" applyAlignment="1" applyProtection="1">
      <alignment vertical="center"/>
      <protection hidden="1"/>
    </xf>
    <xf numFmtId="3" fontId="1" fillId="5" borderId="24" xfId="0" applyNumberFormat="1" applyFont="1" applyFill="1" applyBorder="1" applyAlignment="1" applyProtection="1">
      <alignment vertical="center"/>
      <protection hidden="1"/>
    </xf>
    <xf numFmtId="3" fontId="0" fillId="0" borderId="24" xfId="0" applyNumberFormat="1" applyBorder="1" applyAlignment="1" applyProtection="1">
      <alignment vertical="center"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13" fillId="0" borderId="34" xfId="0" applyNumberFormat="1" applyFont="1" applyBorder="1" applyAlignment="1" applyProtection="1">
      <alignment/>
      <protection locked="0"/>
    </xf>
    <xf numFmtId="3" fontId="0" fillId="0" borderId="34" xfId="0" applyNumberFormat="1" applyFont="1" applyBorder="1" applyAlignment="1" applyProtection="1">
      <alignment/>
      <protection locked="0"/>
    </xf>
    <xf numFmtId="0" fontId="6" fillId="0" borderId="24" xfId="0" applyFont="1" applyBorder="1" applyAlignment="1">
      <alignment horizontal="center" vertical="center" wrapText="1"/>
    </xf>
    <xf numFmtId="3" fontId="0" fillId="0" borderId="24" xfId="0" applyNumberFormat="1" applyBorder="1" applyAlignment="1" applyProtection="1">
      <alignment wrapText="1"/>
      <protection hidden="1"/>
    </xf>
    <xf numFmtId="3" fontId="0" fillId="0" borderId="34" xfId="0" applyNumberFormat="1" applyBorder="1" applyAlignment="1" applyProtection="1">
      <alignment wrapText="1"/>
      <protection hidden="1"/>
    </xf>
    <xf numFmtId="3" fontId="0" fillId="0" borderId="24" xfId="0" applyNumberFormat="1" applyBorder="1" applyAlignment="1" applyProtection="1">
      <alignment/>
      <protection hidden="1"/>
    </xf>
    <xf numFmtId="3" fontId="0" fillId="0" borderId="14" xfId="0" applyNumberFormat="1" applyBorder="1" applyAlignment="1" applyProtection="1">
      <alignment/>
      <protection hidden="1"/>
    </xf>
    <xf numFmtId="3" fontId="0" fillId="0" borderId="24" xfId="0" applyNumberFormat="1" applyFont="1" applyBorder="1" applyAlignment="1" applyProtection="1">
      <alignment wrapText="1"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0" fontId="1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1" fillId="5" borderId="45" xfId="0" applyFont="1" applyFill="1" applyBorder="1" applyAlignment="1" applyProtection="1">
      <alignment horizontal="center" vertic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7" fillId="2" borderId="27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3" fontId="13" fillId="0" borderId="17" xfId="0" applyNumberFormat="1" applyFont="1" applyBorder="1" applyAlignment="1" applyProtection="1">
      <alignment wrapText="1"/>
      <protection locked="0"/>
    </xf>
    <xf numFmtId="3" fontId="14" fillId="0" borderId="17" xfId="0" applyNumberFormat="1" applyFont="1" applyFill="1" applyBorder="1" applyAlignment="1" applyProtection="1">
      <alignment vertical="center"/>
      <protection hidden="1"/>
    </xf>
    <xf numFmtId="3" fontId="13" fillId="0" borderId="24" xfId="0" applyNumberFormat="1" applyFont="1" applyBorder="1" applyAlignment="1" applyProtection="1">
      <alignment horizontal="right" wrapText="1"/>
      <protection locked="0"/>
    </xf>
    <xf numFmtId="3" fontId="13" fillId="0" borderId="24" xfId="0" applyNumberFormat="1" applyFont="1" applyFill="1" applyBorder="1" applyAlignment="1" applyProtection="1">
      <alignment wrapText="1"/>
      <protection hidden="1"/>
    </xf>
    <xf numFmtId="3" fontId="13" fillId="0" borderId="17" xfId="0" applyNumberFormat="1" applyFont="1" applyBorder="1" applyAlignment="1" applyProtection="1">
      <alignment/>
      <protection hidden="1"/>
    </xf>
    <xf numFmtId="3" fontId="13" fillId="0" borderId="34" xfId="0" applyNumberFormat="1" applyFont="1" applyBorder="1" applyAlignment="1" applyProtection="1">
      <alignment/>
      <protection hidden="1"/>
    </xf>
    <xf numFmtId="3" fontId="13" fillId="0" borderId="24" xfId="0" applyNumberFormat="1" applyFont="1" applyBorder="1" applyAlignment="1" applyProtection="1">
      <alignment wrapText="1"/>
      <protection locked="0"/>
    </xf>
    <xf numFmtId="3" fontId="2" fillId="3" borderId="14" xfId="0" applyNumberFormat="1" applyFont="1" applyFill="1" applyBorder="1" applyAlignment="1">
      <alignment/>
    </xf>
    <xf numFmtId="3" fontId="0" fillId="0" borderId="43" xfId="0" applyNumberFormat="1" applyBorder="1" applyAlignment="1" applyProtection="1">
      <alignment/>
      <protection locked="0"/>
    </xf>
    <xf numFmtId="3" fontId="0" fillId="0" borderId="42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 wrapText="1"/>
      <protection hidden="1"/>
    </xf>
    <xf numFmtId="3" fontId="0" fillId="0" borderId="14" xfId="0" applyNumberFormat="1" applyBorder="1" applyAlignment="1" applyProtection="1">
      <alignment wrapText="1"/>
      <protection hidden="1"/>
    </xf>
    <xf numFmtId="3" fontId="0" fillId="0" borderId="15" xfId="0" applyNumberFormat="1" applyBorder="1" applyAlignment="1" applyProtection="1">
      <alignment/>
      <protection hidden="1"/>
    </xf>
    <xf numFmtId="3" fontId="0" fillId="0" borderId="13" xfId="0" applyNumberFormat="1" applyBorder="1" applyAlignment="1" applyProtection="1">
      <alignment wrapText="1"/>
      <protection hidden="1"/>
    </xf>
    <xf numFmtId="3" fontId="0" fillId="0" borderId="15" xfId="0" applyNumberFormat="1" applyBorder="1" applyAlignment="1" applyProtection="1">
      <alignment wrapText="1"/>
      <protection hidden="1"/>
    </xf>
    <xf numFmtId="3" fontId="0" fillId="0" borderId="17" xfId="0" applyNumberFormat="1" applyBorder="1" applyAlignment="1" applyProtection="1">
      <alignment wrapText="1"/>
      <protection hidden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21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 wrapText="1"/>
      <protection hidden="1"/>
    </xf>
    <xf numFmtId="3" fontId="0" fillId="0" borderId="28" xfId="0" applyNumberFormat="1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locked="0"/>
    </xf>
    <xf numFmtId="3" fontId="0" fillId="0" borderId="35" xfId="0" applyNumberFormat="1" applyBorder="1" applyAlignment="1" applyProtection="1">
      <alignment/>
      <protection locked="0"/>
    </xf>
    <xf numFmtId="0" fontId="15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 locked="0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3" fontId="4" fillId="3" borderId="13" xfId="0" applyNumberFormat="1" applyFont="1" applyFill="1" applyBorder="1" applyAlignment="1" applyProtection="1">
      <alignment vertical="center"/>
      <protection hidden="1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wrapText="1"/>
      <protection hidden="1"/>
    </xf>
    <xf numFmtId="0" fontId="1" fillId="3" borderId="24" xfId="0" applyFont="1" applyFill="1" applyBorder="1" applyAlignment="1" applyProtection="1">
      <alignment vertical="center" wrapText="1"/>
      <protection locked="0"/>
    </xf>
    <xf numFmtId="49" fontId="1" fillId="3" borderId="45" xfId="0" applyNumberFormat="1" applyFont="1" applyFill="1" applyBorder="1" applyAlignment="1" applyProtection="1">
      <alignment horizontal="center" vertical="center"/>
      <protection locked="0"/>
    </xf>
    <xf numFmtId="3" fontId="1" fillId="3" borderId="24" xfId="0" applyNumberFormat="1" applyFont="1" applyFill="1" applyBorder="1" applyAlignment="1" applyProtection="1">
      <alignment vertical="center"/>
      <protection hidden="1"/>
    </xf>
    <xf numFmtId="3" fontId="0" fillId="0" borderId="17" xfId="0" applyNumberFormat="1" applyFont="1" applyBorder="1" applyAlignment="1" applyProtection="1">
      <alignment wrapText="1"/>
      <protection locked="0"/>
    </xf>
    <xf numFmtId="49" fontId="0" fillId="5" borderId="14" xfId="0" applyNumberFormat="1" applyFill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>
      <alignment/>
    </xf>
    <xf numFmtId="3" fontId="0" fillId="0" borderId="16" xfId="0" applyNumberFormat="1" applyBorder="1" applyAlignment="1" applyProtection="1">
      <alignment vertical="center"/>
      <protection locked="0"/>
    </xf>
    <xf numFmtId="3" fontId="0" fillId="0" borderId="16" xfId="0" applyNumberFormat="1" applyBorder="1" applyAlignment="1" applyProtection="1">
      <alignment vertical="center"/>
      <protection hidden="1"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 vertical="center"/>
      <protection hidden="1"/>
    </xf>
    <xf numFmtId="3" fontId="0" fillId="0" borderId="34" xfId="0" applyNumberFormat="1" applyFont="1" applyBorder="1" applyAlignment="1" applyProtection="1">
      <alignment wrapText="1"/>
      <protection locked="0"/>
    </xf>
    <xf numFmtId="3" fontId="0" fillId="3" borderId="14" xfId="0" applyNumberFormat="1" applyFont="1" applyFill="1" applyBorder="1" applyAlignment="1" applyProtection="1">
      <alignment wrapText="1"/>
      <protection locked="0"/>
    </xf>
    <xf numFmtId="0" fontId="0" fillId="0" borderId="50" xfId="0" applyFill="1" applyBorder="1" applyAlignment="1" applyProtection="1">
      <alignment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4" fillId="2" borderId="47" xfId="0" applyFont="1" applyFill="1" applyBorder="1" applyAlignment="1" applyProtection="1">
      <alignment vertical="center" wrapText="1"/>
      <protection locked="0"/>
    </xf>
    <xf numFmtId="3" fontId="4" fillId="2" borderId="13" xfId="0" applyNumberFormat="1" applyFont="1" applyFill="1" applyBorder="1" applyAlignment="1" applyProtection="1">
      <alignment vertical="center"/>
      <protection hidden="1"/>
    </xf>
    <xf numFmtId="0" fontId="6" fillId="0" borderId="28" xfId="0" applyFont="1" applyBorder="1" applyAlignment="1">
      <alignment horizontal="center" vertical="center" wrapText="1"/>
    </xf>
    <xf numFmtId="3" fontId="4" fillId="2" borderId="25" xfId="0" applyNumberFormat="1" applyFont="1" applyFill="1" applyBorder="1" applyAlignment="1" applyProtection="1">
      <alignment vertical="center"/>
      <protection hidden="1"/>
    </xf>
    <xf numFmtId="3" fontId="4" fillId="2" borderId="28" xfId="0" applyNumberFormat="1" applyFont="1" applyFill="1" applyBorder="1" applyAlignment="1" applyProtection="1">
      <alignment vertical="center"/>
      <protection hidden="1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3" fontId="4" fillId="5" borderId="24" xfId="0" applyNumberFormat="1" applyFont="1" applyFill="1" applyBorder="1" applyAlignment="1" applyProtection="1">
      <alignment vertical="center"/>
      <protection hidden="1"/>
    </xf>
    <xf numFmtId="3" fontId="0" fillId="3" borderId="19" xfId="0" applyNumberFormat="1" applyFill="1" applyBorder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5"/>
  <sheetViews>
    <sheetView zoomScale="75" zoomScaleNormal="75" workbookViewId="0" topLeftCell="J1">
      <selection activeCell="O270" sqref="O270:O271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5.625" style="0" customWidth="1"/>
    <col min="6" max="6" width="20.625" style="0" customWidth="1"/>
    <col min="7" max="7" width="14.25390625" style="0" customWidth="1"/>
    <col min="8" max="8" width="14.375" style="0" customWidth="1"/>
    <col min="9" max="9" width="13.00390625" style="0" customWidth="1"/>
    <col min="10" max="10" width="18.625" style="0" customWidth="1"/>
    <col min="11" max="11" width="14.625" style="0" customWidth="1"/>
    <col min="12" max="12" width="15.875" style="0" customWidth="1"/>
    <col min="13" max="13" width="17.00390625" style="0" customWidth="1"/>
    <col min="14" max="14" width="18.125" style="0" customWidth="1"/>
  </cols>
  <sheetData>
    <row r="1" spans="1:11" ht="12.75">
      <c r="A1" s="41"/>
      <c r="B1" s="41"/>
      <c r="C1" s="41"/>
      <c r="D1" s="41"/>
      <c r="E1" s="41"/>
      <c r="F1" s="41"/>
      <c r="G1" s="41"/>
      <c r="H1" s="41"/>
      <c r="I1" s="214" t="s">
        <v>200</v>
      </c>
      <c r="J1" s="214"/>
      <c r="K1" s="41"/>
    </row>
    <row r="2" spans="1:11" ht="12.75">
      <c r="A2" s="41"/>
      <c r="B2" s="41"/>
      <c r="C2" s="41"/>
      <c r="D2" s="41"/>
      <c r="E2" s="41"/>
      <c r="F2" s="41"/>
      <c r="G2" s="41"/>
      <c r="H2" s="41"/>
      <c r="I2" s="214" t="s">
        <v>315</v>
      </c>
      <c r="J2" s="214"/>
      <c r="K2" s="41"/>
    </row>
    <row r="3" spans="1:11" ht="12.75">
      <c r="A3" s="41"/>
      <c r="B3" s="41"/>
      <c r="C3" s="41"/>
      <c r="D3" s="41"/>
      <c r="E3" s="41"/>
      <c r="F3" s="41"/>
      <c r="G3" s="41"/>
      <c r="H3" s="41"/>
      <c r="I3" s="214" t="s">
        <v>209</v>
      </c>
      <c r="J3" s="214"/>
      <c r="K3" s="41"/>
    </row>
    <row r="4" spans="1:11" ht="12.75">
      <c r="A4" s="41"/>
      <c r="B4" s="41"/>
      <c r="C4" s="41"/>
      <c r="D4" s="41"/>
      <c r="E4" s="41"/>
      <c r="F4" s="41"/>
      <c r="G4" s="41"/>
      <c r="H4" s="41"/>
      <c r="I4" s="214" t="s">
        <v>316</v>
      </c>
      <c r="J4" s="214"/>
      <c r="K4" s="41"/>
    </row>
    <row r="5" spans="1:11" ht="13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5" s="2" customFormat="1" ht="20.25">
      <c r="A6" s="42"/>
      <c r="B6" s="43"/>
      <c r="C6" s="44" t="s">
        <v>272</v>
      </c>
      <c r="D6" s="42"/>
      <c r="E6" s="43"/>
      <c r="F6" s="43"/>
      <c r="G6" s="43"/>
      <c r="H6" s="43"/>
      <c r="I6" s="43"/>
      <c r="J6" s="43"/>
      <c r="K6" s="43"/>
      <c r="M6"/>
      <c r="N6"/>
      <c r="O6"/>
    </row>
    <row r="7" spans="1:11" ht="13.5" thickBot="1">
      <c r="A7" s="41"/>
      <c r="B7" s="41"/>
      <c r="C7" s="41"/>
      <c r="D7" s="41"/>
      <c r="E7" s="45"/>
      <c r="F7" s="45"/>
      <c r="G7" s="45"/>
      <c r="H7" s="45"/>
      <c r="I7" s="45"/>
      <c r="J7" s="45"/>
      <c r="K7" s="45"/>
    </row>
    <row r="8" spans="1:11" ht="75.75" customHeight="1" thickBot="1">
      <c r="A8" s="596" t="s">
        <v>0</v>
      </c>
      <c r="B8" s="597" t="s">
        <v>1</v>
      </c>
      <c r="C8" s="599" t="s">
        <v>2</v>
      </c>
      <c r="D8" s="599"/>
      <c r="E8" s="598" t="s">
        <v>279</v>
      </c>
      <c r="F8" s="600" t="s">
        <v>280</v>
      </c>
      <c r="G8" s="600" t="s">
        <v>165</v>
      </c>
      <c r="H8" s="600" t="s">
        <v>168</v>
      </c>
      <c r="I8" s="600" t="s">
        <v>159</v>
      </c>
      <c r="J8" s="600" t="s">
        <v>166</v>
      </c>
      <c r="K8" s="600" t="s">
        <v>189</v>
      </c>
    </row>
    <row r="9" spans="1:11" ht="14.25" customHeight="1" thickBot="1">
      <c r="A9" s="337">
        <v>1</v>
      </c>
      <c r="B9" s="546">
        <v>2</v>
      </c>
      <c r="C9" s="538">
        <v>3</v>
      </c>
      <c r="D9" s="337">
        <v>4</v>
      </c>
      <c r="E9" s="538">
        <v>5</v>
      </c>
      <c r="F9" s="538">
        <v>6</v>
      </c>
      <c r="G9" s="538">
        <v>7</v>
      </c>
      <c r="H9" s="538">
        <v>8</v>
      </c>
      <c r="I9" s="538">
        <v>9</v>
      </c>
      <c r="J9" s="538">
        <v>10</v>
      </c>
      <c r="K9" s="538">
        <v>11</v>
      </c>
    </row>
    <row r="10" spans="1:11" ht="16.5" customHeight="1" thickBot="1">
      <c r="A10" s="566" t="s">
        <v>222</v>
      </c>
      <c r="B10" s="567"/>
      <c r="C10" s="460" t="s">
        <v>223</v>
      </c>
      <c r="D10" s="336"/>
      <c r="E10" s="209">
        <f>SUM(E12)</f>
        <v>40000</v>
      </c>
      <c r="F10" s="209">
        <f aca="true" t="shared" si="0" ref="F10:J11">SUM(F11)</f>
        <v>0</v>
      </c>
      <c r="G10" s="209">
        <f t="shared" si="0"/>
        <v>0</v>
      </c>
      <c r="H10" s="209">
        <f t="shared" si="0"/>
        <v>0</v>
      </c>
      <c r="I10" s="209">
        <f t="shared" si="0"/>
        <v>0</v>
      </c>
      <c r="J10" s="209">
        <f t="shared" si="0"/>
        <v>0</v>
      </c>
      <c r="K10" s="201">
        <f>F10/E10</f>
        <v>0</v>
      </c>
    </row>
    <row r="11" spans="1:11" ht="26.25" customHeight="1" thickBot="1">
      <c r="A11" s="337"/>
      <c r="B11" s="568" t="s">
        <v>224</v>
      </c>
      <c r="C11" s="461" t="s">
        <v>225</v>
      </c>
      <c r="D11" s="474"/>
      <c r="E11" s="498">
        <f>SUM(E12)</f>
        <v>40000</v>
      </c>
      <c r="F11" s="505">
        <f t="shared" si="0"/>
        <v>0</v>
      </c>
      <c r="G11" s="505">
        <f t="shared" si="0"/>
        <v>0</v>
      </c>
      <c r="H11" s="505">
        <f t="shared" si="0"/>
        <v>0</v>
      </c>
      <c r="I11" s="505">
        <f t="shared" si="0"/>
        <v>0</v>
      </c>
      <c r="J11" s="505">
        <f t="shared" si="0"/>
        <v>0</v>
      </c>
      <c r="K11" s="201">
        <f aca="true" t="shared" si="1" ref="K11:K79">F11/E11</f>
        <v>0</v>
      </c>
    </row>
    <row r="12" spans="1:11" ht="72" customHeight="1" thickBot="1">
      <c r="A12" s="337"/>
      <c r="B12" s="545"/>
      <c r="C12" s="417" t="s">
        <v>76</v>
      </c>
      <c r="D12" s="68">
        <v>2110</v>
      </c>
      <c r="E12" s="499">
        <v>40000</v>
      </c>
      <c r="F12" s="529"/>
      <c r="G12" s="538"/>
      <c r="H12" s="538"/>
      <c r="I12" s="539">
        <f>F12</f>
        <v>0</v>
      </c>
      <c r="J12" s="538"/>
      <c r="K12" s="201">
        <f t="shared" si="1"/>
        <v>0</v>
      </c>
    </row>
    <row r="13" spans="1:11" ht="15.75" customHeight="1" thickBot="1">
      <c r="A13" s="255" t="s">
        <v>6</v>
      </c>
      <c r="B13" s="557"/>
      <c r="C13" s="243" t="s">
        <v>7</v>
      </c>
      <c r="D13" s="255"/>
      <c r="E13" s="209">
        <f aca="true" t="shared" si="2" ref="E13:J13">SUM(E15)</f>
        <v>1000</v>
      </c>
      <c r="F13" s="209">
        <f t="shared" si="2"/>
        <v>1000</v>
      </c>
      <c r="G13" s="209">
        <f t="shared" si="2"/>
        <v>1000</v>
      </c>
      <c r="H13" s="209">
        <f t="shared" si="2"/>
        <v>0</v>
      </c>
      <c r="I13" s="209">
        <f t="shared" si="2"/>
        <v>0</v>
      </c>
      <c r="J13" s="209">
        <f t="shared" si="2"/>
        <v>0</v>
      </c>
      <c r="K13" s="201">
        <f t="shared" si="1"/>
        <v>1</v>
      </c>
    </row>
    <row r="14" spans="1:11" ht="18" customHeight="1" thickBot="1">
      <c r="A14" s="204"/>
      <c r="B14" s="478" t="s">
        <v>8</v>
      </c>
      <c r="C14" s="462" t="s">
        <v>5</v>
      </c>
      <c r="D14" s="475"/>
      <c r="E14" s="498">
        <f aca="true" t="shared" si="3" ref="E14:J14">SUM(E15)</f>
        <v>1000</v>
      </c>
      <c r="F14" s="498">
        <f t="shared" si="3"/>
        <v>1000</v>
      </c>
      <c r="G14" s="498">
        <f t="shared" si="3"/>
        <v>1000</v>
      </c>
      <c r="H14" s="498">
        <f t="shared" si="3"/>
        <v>0</v>
      </c>
      <c r="I14" s="498">
        <f t="shared" si="3"/>
        <v>0</v>
      </c>
      <c r="J14" s="498">
        <f t="shared" si="3"/>
        <v>0</v>
      </c>
      <c r="K14" s="201">
        <f t="shared" si="1"/>
        <v>1</v>
      </c>
    </row>
    <row r="15" spans="1:11" ht="65.25" customHeight="1" thickBot="1">
      <c r="A15" s="196"/>
      <c r="B15" s="547"/>
      <c r="C15" s="463" t="s">
        <v>94</v>
      </c>
      <c r="D15" s="476" t="s">
        <v>108</v>
      </c>
      <c r="E15" s="499">
        <v>1000</v>
      </c>
      <c r="F15" s="572">
        <v>1000</v>
      </c>
      <c r="G15" s="573">
        <f>F15</f>
        <v>1000</v>
      </c>
      <c r="H15" s="543"/>
      <c r="I15" s="543"/>
      <c r="J15" s="543"/>
      <c r="K15" s="201">
        <f t="shared" si="1"/>
        <v>1</v>
      </c>
    </row>
    <row r="16" spans="1:11" ht="16.5" customHeight="1" thickBot="1">
      <c r="A16" s="253">
        <v>600</v>
      </c>
      <c r="B16" s="557"/>
      <c r="C16" s="243" t="s">
        <v>9</v>
      </c>
      <c r="D16" s="255"/>
      <c r="E16" s="209">
        <f aca="true" t="shared" si="4" ref="E16:J16">SUM(E17+E19+E24)</f>
        <v>7124141</v>
      </c>
      <c r="F16" s="209">
        <f t="shared" si="4"/>
        <v>9149907</v>
      </c>
      <c r="G16" s="209">
        <f t="shared" si="4"/>
        <v>452000</v>
      </c>
      <c r="H16" s="209">
        <f t="shared" si="4"/>
        <v>0</v>
      </c>
      <c r="I16" s="209">
        <f t="shared" si="4"/>
        <v>0</v>
      </c>
      <c r="J16" s="209">
        <f t="shared" si="4"/>
        <v>8697907</v>
      </c>
      <c r="K16" s="201">
        <f t="shared" si="1"/>
        <v>1.284352317002148</v>
      </c>
    </row>
    <row r="17" spans="1:11" ht="16.5" customHeight="1" thickBot="1">
      <c r="A17" s="458"/>
      <c r="B17" s="610">
        <v>60004</v>
      </c>
      <c r="C17" s="611" t="s">
        <v>292</v>
      </c>
      <c r="D17" s="481"/>
      <c r="E17" s="609">
        <f aca="true" t="shared" si="5" ref="E17:J17">SUM(E18)</f>
        <v>1349991</v>
      </c>
      <c r="F17" s="609">
        <f t="shared" si="5"/>
        <v>2699982</v>
      </c>
      <c r="G17" s="609">
        <f t="shared" si="5"/>
        <v>0</v>
      </c>
      <c r="H17" s="609">
        <f t="shared" si="5"/>
        <v>0</v>
      </c>
      <c r="I17" s="609">
        <f t="shared" si="5"/>
        <v>0</v>
      </c>
      <c r="J17" s="609">
        <f t="shared" si="5"/>
        <v>2699982</v>
      </c>
      <c r="K17" s="201"/>
    </row>
    <row r="18" spans="1:11" ht="72.75" customHeight="1" thickBot="1">
      <c r="A18" s="458"/>
      <c r="B18" s="608"/>
      <c r="C18" s="240" t="s">
        <v>293</v>
      </c>
      <c r="D18" s="612" t="s">
        <v>294</v>
      </c>
      <c r="E18" s="613">
        <v>1349991</v>
      </c>
      <c r="F18" s="613">
        <v>2699982</v>
      </c>
      <c r="G18" s="613"/>
      <c r="H18" s="613"/>
      <c r="I18" s="613"/>
      <c r="J18" s="613">
        <f>F18</f>
        <v>2699982</v>
      </c>
      <c r="K18" s="201"/>
    </row>
    <row r="19" spans="1:11" ht="30" customHeight="1" thickBot="1">
      <c r="A19" s="203"/>
      <c r="B19" s="555">
        <v>60015</v>
      </c>
      <c r="C19" s="462" t="s">
        <v>210</v>
      </c>
      <c r="D19" s="475"/>
      <c r="E19" s="498">
        <f aca="true" t="shared" si="6" ref="E19:J19">SUM(E20:E23)</f>
        <v>3750517</v>
      </c>
      <c r="F19" s="498">
        <f t="shared" si="6"/>
        <v>3939931</v>
      </c>
      <c r="G19" s="498">
        <f t="shared" si="6"/>
        <v>117000</v>
      </c>
      <c r="H19" s="498">
        <f t="shared" si="6"/>
        <v>0</v>
      </c>
      <c r="I19" s="498">
        <f t="shared" si="6"/>
        <v>0</v>
      </c>
      <c r="J19" s="498">
        <f t="shared" si="6"/>
        <v>3822931</v>
      </c>
      <c r="K19" s="201">
        <f t="shared" si="1"/>
        <v>1.0505034372594497</v>
      </c>
    </row>
    <row r="20" spans="1:11" ht="18.75" customHeight="1" thickBot="1">
      <c r="A20" s="203"/>
      <c r="B20" s="446"/>
      <c r="C20" s="413" t="s">
        <v>14</v>
      </c>
      <c r="D20" s="447" t="s">
        <v>112</v>
      </c>
      <c r="E20" s="500">
        <v>150000</v>
      </c>
      <c r="F20" s="571">
        <v>117000</v>
      </c>
      <c r="G20" s="571">
        <v>117000</v>
      </c>
      <c r="H20" s="376"/>
      <c r="I20" s="376"/>
      <c r="J20" s="376"/>
      <c r="K20" s="201">
        <f t="shared" si="1"/>
        <v>0.78</v>
      </c>
    </row>
    <row r="21" spans="1:11" ht="28.5" customHeight="1" thickBot="1">
      <c r="A21" s="203"/>
      <c r="B21" s="446"/>
      <c r="C21" s="632" t="s">
        <v>282</v>
      </c>
      <c r="D21" s="386" t="s">
        <v>242</v>
      </c>
      <c r="E21" s="501">
        <v>16217</v>
      </c>
      <c r="F21" s="375"/>
      <c r="G21" s="539">
        <f>F21</f>
        <v>0</v>
      </c>
      <c r="H21" s="375"/>
      <c r="I21" s="375"/>
      <c r="J21" s="375"/>
      <c r="K21" s="201">
        <f t="shared" si="1"/>
        <v>0</v>
      </c>
    </row>
    <row r="22" spans="1:11" ht="54" customHeight="1" thickBot="1">
      <c r="A22" s="196"/>
      <c r="B22" s="547"/>
      <c r="C22" s="235" t="s">
        <v>234</v>
      </c>
      <c r="D22" s="188" t="s">
        <v>196</v>
      </c>
      <c r="E22" s="501">
        <v>930800</v>
      </c>
      <c r="F22" s="32"/>
      <c r="G22" s="83"/>
      <c r="H22" s="32"/>
      <c r="I22" s="32"/>
      <c r="J22" s="583">
        <f>F22</f>
        <v>0</v>
      </c>
      <c r="K22" s="201">
        <f t="shared" si="1"/>
        <v>0</v>
      </c>
    </row>
    <row r="23" spans="1:12" ht="72" customHeight="1" thickBot="1">
      <c r="A23" s="196"/>
      <c r="B23" s="547"/>
      <c r="C23" s="415" t="s">
        <v>293</v>
      </c>
      <c r="D23" s="612" t="s">
        <v>294</v>
      </c>
      <c r="E23" s="499">
        <v>2653500</v>
      </c>
      <c r="F23" s="543">
        <v>3822931</v>
      </c>
      <c r="G23" s="614"/>
      <c r="H23" s="543"/>
      <c r="I23" s="543"/>
      <c r="J23" s="539">
        <f>F23</f>
        <v>3822931</v>
      </c>
      <c r="K23" s="201"/>
      <c r="L23" s="629"/>
    </row>
    <row r="24" spans="1:11" ht="17.25" customHeight="1" thickBot="1">
      <c r="A24" s="203"/>
      <c r="B24" s="555">
        <v>60016</v>
      </c>
      <c r="C24" s="464" t="s">
        <v>11</v>
      </c>
      <c r="D24" s="478"/>
      <c r="E24" s="503">
        <f aca="true" t="shared" si="7" ref="E24:J24">SUM(E25:E31)</f>
        <v>2023633</v>
      </c>
      <c r="F24" s="503">
        <f t="shared" si="7"/>
        <v>2509994</v>
      </c>
      <c r="G24" s="503">
        <f t="shared" si="7"/>
        <v>335000</v>
      </c>
      <c r="H24" s="503">
        <f t="shared" si="7"/>
        <v>0</v>
      </c>
      <c r="I24" s="503">
        <f t="shared" si="7"/>
        <v>0</v>
      </c>
      <c r="J24" s="503">
        <f t="shared" si="7"/>
        <v>2174994</v>
      </c>
      <c r="K24" s="201">
        <f t="shared" si="1"/>
        <v>1.2403405162892678</v>
      </c>
    </row>
    <row r="25" spans="1:11" ht="17.25" customHeight="1" thickBot="1">
      <c r="A25" s="203"/>
      <c r="B25" s="446"/>
      <c r="C25" s="413" t="s">
        <v>14</v>
      </c>
      <c r="D25" s="447" t="s">
        <v>112</v>
      </c>
      <c r="E25" s="500">
        <v>160000</v>
      </c>
      <c r="F25" s="571">
        <v>335000</v>
      </c>
      <c r="G25" s="571">
        <v>335000</v>
      </c>
      <c r="H25" s="376"/>
      <c r="I25" s="376"/>
      <c r="J25" s="376"/>
      <c r="K25" s="201">
        <f t="shared" si="1"/>
        <v>2.09375</v>
      </c>
    </row>
    <row r="26" spans="1:11" ht="60.75" customHeight="1" thickBot="1">
      <c r="A26" s="196"/>
      <c r="B26" s="230"/>
      <c r="C26" s="234" t="s">
        <v>303</v>
      </c>
      <c r="D26" s="189" t="s">
        <v>110</v>
      </c>
      <c r="E26" s="501">
        <v>30393</v>
      </c>
      <c r="F26" s="36"/>
      <c r="G26" s="539">
        <f>F26</f>
        <v>0</v>
      </c>
      <c r="H26" s="36"/>
      <c r="I26" s="36"/>
      <c r="J26" s="36"/>
      <c r="K26" s="201">
        <f t="shared" si="1"/>
        <v>0</v>
      </c>
    </row>
    <row r="27" spans="1:11" ht="49.5" customHeight="1" thickBot="1">
      <c r="A27" s="196"/>
      <c r="B27" s="230"/>
      <c r="C27" s="234" t="s">
        <v>304</v>
      </c>
      <c r="D27" s="189" t="s">
        <v>110</v>
      </c>
      <c r="E27" s="501">
        <v>21233</v>
      </c>
      <c r="F27" s="36"/>
      <c r="G27" s="583">
        <f>F27</f>
        <v>0</v>
      </c>
      <c r="H27" s="36"/>
      <c r="I27" s="36"/>
      <c r="J27" s="36"/>
      <c r="K27" s="201">
        <f t="shared" si="1"/>
        <v>0</v>
      </c>
    </row>
    <row r="28" spans="1:11" ht="29.25" customHeight="1" thickBot="1">
      <c r="A28" s="196"/>
      <c r="B28" s="230"/>
      <c r="C28" s="234" t="s">
        <v>282</v>
      </c>
      <c r="D28" s="189" t="s">
        <v>242</v>
      </c>
      <c r="E28" s="501">
        <v>120312</v>
      </c>
      <c r="F28" s="36"/>
      <c r="G28" s="539">
        <f>F28</f>
        <v>0</v>
      </c>
      <c r="H28" s="36"/>
      <c r="I28" s="36"/>
      <c r="J28" s="36"/>
      <c r="K28" s="201">
        <f t="shared" si="1"/>
        <v>0</v>
      </c>
    </row>
    <row r="29" spans="1:11" ht="56.25" customHeight="1" thickBot="1">
      <c r="A29" s="196"/>
      <c r="B29" s="230"/>
      <c r="C29" s="235" t="s">
        <v>235</v>
      </c>
      <c r="D29" s="189" t="s">
        <v>109</v>
      </c>
      <c r="E29" s="501">
        <v>120000</v>
      </c>
      <c r="F29" s="36"/>
      <c r="G29" s="583">
        <f>F29</f>
        <v>0</v>
      </c>
      <c r="H29" s="36"/>
      <c r="I29" s="83"/>
      <c r="J29" s="36"/>
      <c r="K29" s="201">
        <f t="shared" si="1"/>
        <v>0</v>
      </c>
    </row>
    <row r="30" spans="1:11" ht="52.5" customHeight="1" thickBot="1">
      <c r="A30" s="196"/>
      <c r="B30" s="230"/>
      <c r="C30" s="235" t="s">
        <v>234</v>
      </c>
      <c r="D30" s="189" t="s">
        <v>196</v>
      </c>
      <c r="E30" s="501">
        <v>656748</v>
      </c>
      <c r="F30" s="36"/>
      <c r="G30" s="83"/>
      <c r="H30" s="36"/>
      <c r="I30" s="83"/>
      <c r="J30" s="583">
        <f>F30</f>
        <v>0</v>
      </c>
      <c r="K30" s="201">
        <f t="shared" si="1"/>
        <v>0</v>
      </c>
    </row>
    <row r="31" spans="1:11" ht="70.5" customHeight="1" thickBot="1">
      <c r="A31" s="196"/>
      <c r="B31" s="230"/>
      <c r="C31" s="415" t="s">
        <v>293</v>
      </c>
      <c r="D31" s="612" t="s">
        <v>294</v>
      </c>
      <c r="E31" s="499">
        <v>914947</v>
      </c>
      <c r="F31" s="271">
        <v>2174994</v>
      </c>
      <c r="G31" s="614"/>
      <c r="H31" s="271"/>
      <c r="I31" s="614"/>
      <c r="J31" s="539">
        <f>F31</f>
        <v>2174994</v>
      </c>
      <c r="K31" s="201"/>
    </row>
    <row r="32" spans="1:11" ht="21.75" customHeight="1" thickBot="1">
      <c r="A32" s="253">
        <v>700</v>
      </c>
      <c r="B32" s="557"/>
      <c r="C32" s="243" t="s">
        <v>12</v>
      </c>
      <c r="D32" s="255"/>
      <c r="E32" s="504">
        <f aca="true" t="shared" si="8" ref="E32:J32">SUM(E33+E43)</f>
        <v>3290611</v>
      </c>
      <c r="F32" s="504">
        <f t="shared" si="8"/>
        <v>6698923</v>
      </c>
      <c r="G32" s="504">
        <f t="shared" si="8"/>
        <v>2167286</v>
      </c>
      <c r="H32" s="504">
        <f t="shared" si="8"/>
        <v>0</v>
      </c>
      <c r="I32" s="504">
        <f t="shared" si="8"/>
        <v>1004229</v>
      </c>
      <c r="J32" s="504">
        <f t="shared" si="8"/>
        <v>3527408</v>
      </c>
      <c r="K32" s="201">
        <f t="shared" si="1"/>
        <v>2.0357687371737345</v>
      </c>
    </row>
    <row r="33" spans="1:11" ht="27" customHeight="1" thickBot="1">
      <c r="A33" s="203"/>
      <c r="B33" s="556">
        <v>70005</v>
      </c>
      <c r="C33" s="462" t="s">
        <v>13</v>
      </c>
      <c r="D33" s="475"/>
      <c r="E33" s="505">
        <f aca="true" t="shared" si="9" ref="E33:J33">SUM(E34:E42)</f>
        <v>2980611</v>
      </c>
      <c r="F33" s="505">
        <f>SUM(F34:F42)</f>
        <v>2197286</v>
      </c>
      <c r="G33" s="505">
        <f t="shared" si="9"/>
        <v>2167286</v>
      </c>
      <c r="H33" s="505">
        <f t="shared" si="9"/>
        <v>0</v>
      </c>
      <c r="I33" s="505">
        <f t="shared" si="9"/>
        <v>30000</v>
      </c>
      <c r="J33" s="505">
        <f t="shared" si="9"/>
        <v>0</v>
      </c>
      <c r="K33" s="201">
        <f t="shared" si="1"/>
        <v>0.7371931459690647</v>
      </c>
    </row>
    <row r="34" spans="1:11" ht="42" customHeight="1" thickBot="1">
      <c r="A34" s="196"/>
      <c r="B34" s="230"/>
      <c r="C34" s="237" t="s">
        <v>77</v>
      </c>
      <c r="D34" s="191" t="s">
        <v>111</v>
      </c>
      <c r="E34" s="500">
        <v>679286</v>
      </c>
      <c r="F34" s="618">
        <v>662286</v>
      </c>
      <c r="G34" s="582">
        <f aca="true" t="shared" si="10" ref="G34:G39">F34</f>
        <v>662286</v>
      </c>
      <c r="H34" s="38"/>
      <c r="I34" s="38"/>
      <c r="J34" s="38"/>
      <c r="K34" s="201">
        <f t="shared" si="1"/>
        <v>0.974973722408529</v>
      </c>
    </row>
    <row r="35" spans="1:11" ht="51.75" thickBot="1">
      <c r="A35" s="196"/>
      <c r="B35" s="230"/>
      <c r="C35" s="234" t="s">
        <v>193</v>
      </c>
      <c r="D35" s="189" t="s">
        <v>108</v>
      </c>
      <c r="E35" s="501">
        <v>119417</v>
      </c>
      <c r="F35" s="32">
        <v>50000</v>
      </c>
      <c r="G35" s="583">
        <f t="shared" si="10"/>
        <v>50000</v>
      </c>
      <c r="H35" s="36"/>
      <c r="I35" s="36"/>
      <c r="J35" s="36"/>
      <c r="K35" s="201">
        <f t="shared" si="1"/>
        <v>0.4187008549871459</v>
      </c>
    </row>
    <row r="36" spans="1:11" ht="90.75" customHeight="1" thickBot="1">
      <c r="A36" s="196"/>
      <c r="B36" s="230"/>
      <c r="C36" s="235" t="s">
        <v>100</v>
      </c>
      <c r="D36" s="189" t="s">
        <v>113</v>
      </c>
      <c r="E36" s="501">
        <v>400000</v>
      </c>
      <c r="F36" s="32">
        <v>450000</v>
      </c>
      <c r="G36" s="583">
        <f t="shared" si="10"/>
        <v>450000</v>
      </c>
      <c r="H36" s="36"/>
      <c r="I36" s="36"/>
      <c r="J36" s="36"/>
      <c r="K36" s="201">
        <f t="shared" si="1"/>
        <v>1.125</v>
      </c>
    </row>
    <row r="37" spans="1:11" ht="51.75" thickBot="1">
      <c r="A37" s="196"/>
      <c r="B37" s="230"/>
      <c r="C37" s="235" t="s">
        <v>78</v>
      </c>
      <c r="D37" s="189" t="s">
        <v>114</v>
      </c>
      <c r="E37" s="501">
        <v>48000</v>
      </c>
      <c r="F37" s="32">
        <v>45000</v>
      </c>
      <c r="G37" s="539">
        <f t="shared" si="10"/>
        <v>45000</v>
      </c>
      <c r="H37" s="36"/>
      <c r="I37" s="36"/>
      <c r="J37" s="36"/>
      <c r="K37" s="201">
        <f t="shared" si="1"/>
        <v>0.9375</v>
      </c>
    </row>
    <row r="38" spans="1:11" ht="27" customHeight="1" thickBot="1">
      <c r="A38" s="196"/>
      <c r="B38" s="230"/>
      <c r="C38" s="235" t="s">
        <v>240</v>
      </c>
      <c r="D38" s="189" t="s">
        <v>241</v>
      </c>
      <c r="E38" s="501">
        <v>1416308</v>
      </c>
      <c r="F38" s="32">
        <v>700000</v>
      </c>
      <c r="G38" s="583">
        <f t="shared" si="10"/>
        <v>700000</v>
      </c>
      <c r="H38" s="36"/>
      <c r="I38" s="36"/>
      <c r="J38" s="36"/>
      <c r="K38" s="201">
        <f t="shared" si="1"/>
        <v>0.4942427777008956</v>
      </c>
    </row>
    <row r="39" spans="1:11" ht="25.5" customHeight="1" thickBot="1">
      <c r="A39" s="196"/>
      <c r="B39" s="230"/>
      <c r="C39" s="235" t="s">
        <v>98</v>
      </c>
      <c r="D39" s="189" t="s">
        <v>115</v>
      </c>
      <c r="E39" s="501">
        <v>15000</v>
      </c>
      <c r="F39" s="32">
        <v>20000</v>
      </c>
      <c r="G39" s="539">
        <f t="shared" si="10"/>
        <v>20000</v>
      </c>
      <c r="H39" s="36"/>
      <c r="I39" s="36"/>
      <c r="J39" s="36"/>
      <c r="K39" s="201">
        <f t="shared" si="1"/>
        <v>1.3333333333333333</v>
      </c>
    </row>
    <row r="40" spans="1:11" ht="17.25" customHeight="1" thickBot="1">
      <c r="A40" s="196"/>
      <c r="B40" s="230"/>
      <c r="C40" s="235" t="s">
        <v>10</v>
      </c>
      <c r="D40" s="189" t="s">
        <v>110</v>
      </c>
      <c r="E40" s="501">
        <v>98000</v>
      </c>
      <c r="F40" s="32"/>
      <c r="G40" s="583">
        <f>F40</f>
        <v>0</v>
      </c>
      <c r="H40" s="36"/>
      <c r="I40" s="36"/>
      <c r="J40" s="36"/>
      <c r="K40" s="201">
        <f t="shared" si="1"/>
        <v>0</v>
      </c>
    </row>
    <row r="41" spans="1:11" ht="63.75" customHeight="1" thickBot="1">
      <c r="A41" s="196"/>
      <c r="B41" s="230"/>
      <c r="C41" s="238" t="s">
        <v>76</v>
      </c>
      <c r="D41" s="189" t="s">
        <v>116</v>
      </c>
      <c r="E41" s="501">
        <v>40000</v>
      </c>
      <c r="F41" s="32">
        <v>30000</v>
      </c>
      <c r="G41" s="36"/>
      <c r="H41" s="36"/>
      <c r="I41" s="539">
        <f>F41</f>
        <v>30000</v>
      </c>
      <c r="J41" s="36"/>
      <c r="K41" s="201">
        <f t="shared" si="1"/>
        <v>0.75</v>
      </c>
    </row>
    <row r="42" spans="1:11" ht="58.5" customHeight="1" thickBot="1">
      <c r="A42" s="196"/>
      <c r="B42" s="230"/>
      <c r="C42" s="240" t="s">
        <v>233</v>
      </c>
      <c r="D42" s="210" t="s">
        <v>117</v>
      </c>
      <c r="E42" s="502">
        <v>164600</v>
      </c>
      <c r="F42" s="635">
        <v>240000</v>
      </c>
      <c r="G42" s="539">
        <f>F42</f>
        <v>240000</v>
      </c>
      <c r="H42" s="211"/>
      <c r="I42" s="211"/>
      <c r="J42" s="211"/>
      <c r="K42" s="201">
        <f t="shared" si="1"/>
        <v>1.4580801944106927</v>
      </c>
    </row>
    <row r="43" spans="1:11" ht="25.5" customHeight="1" thickBot="1">
      <c r="A43" s="196"/>
      <c r="B43" s="565">
        <v>70095</v>
      </c>
      <c r="C43" s="465" t="s">
        <v>5</v>
      </c>
      <c r="D43" s="479"/>
      <c r="E43" s="503">
        <f aca="true" t="shared" si="11" ref="E43:J43">SUM(E44:E46)</f>
        <v>310000</v>
      </c>
      <c r="F43" s="503">
        <f t="shared" si="11"/>
        <v>4501637</v>
      </c>
      <c r="G43" s="503">
        <f t="shared" si="11"/>
        <v>0</v>
      </c>
      <c r="H43" s="503">
        <f t="shared" si="11"/>
        <v>0</v>
      </c>
      <c r="I43" s="503">
        <f t="shared" si="11"/>
        <v>974229</v>
      </c>
      <c r="J43" s="503">
        <f t="shared" si="11"/>
        <v>3527408</v>
      </c>
      <c r="K43" s="201">
        <f t="shared" si="1"/>
        <v>14.521409677419355</v>
      </c>
    </row>
    <row r="44" spans="1:11" ht="19.5" customHeight="1" thickBot="1">
      <c r="A44" s="196"/>
      <c r="B44" s="548"/>
      <c r="C44" s="633" t="s">
        <v>10</v>
      </c>
      <c r="D44" s="480" t="s">
        <v>110</v>
      </c>
      <c r="E44" s="500">
        <v>100000</v>
      </c>
      <c r="F44" s="376"/>
      <c r="G44" s="539">
        <f>F44</f>
        <v>0</v>
      </c>
      <c r="H44" s="376"/>
      <c r="I44" s="376"/>
      <c r="J44" s="376"/>
      <c r="K44" s="201">
        <f t="shared" si="1"/>
        <v>0</v>
      </c>
    </row>
    <row r="45" spans="1:11" ht="71.25" customHeight="1" thickBot="1">
      <c r="A45" s="196"/>
      <c r="B45" s="230"/>
      <c r="C45" s="235" t="s">
        <v>308</v>
      </c>
      <c r="D45" s="189" t="s">
        <v>249</v>
      </c>
      <c r="E45" s="501">
        <v>210000</v>
      </c>
      <c r="F45" s="36">
        <v>974229</v>
      </c>
      <c r="G45" s="83"/>
      <c r="H45" s="36"/>
      <c r="I45" s="36">
        <f>F45</f>
        <v>974229</v>
      </c>
      <c r="J45" s="36"/>
      <c r="K45" s="201">
        <f t="shared" si="1"/>
        <v>4.6391857142857145</v>
      </c>
    </row>
    <row r="46" spans="1:11" ht="69.75" customHeight="1" thickBot="1">
      <c r="A46" s="196"/>
      <c r="B46" s="230"/>
      <c r="C46" s="415" t="s">
        <v>293</v>
      </c>
      <c r="D46" s="612" t="s">
        <v>294</v>
      </c>
      <c r="E46" s="499"/>
      <c r="F46" s="271">
        <v>3527408</v>
      </c>
      <c r="G46" s="614"/>
      <c r="H46" s="271"/>
      <c r="I46" s="271"/>
      <c r="J46" s="271">
        <f>F46</f>
        <v>3527408</v>
      </c>
      <c r="K46" s="201"/>
    </row>
    <row r="47" spans="1:11" ht="21.75" customHeight="1" thickBot="1">
      <c r="A47" s="253">
        <v>710</v>
      </c>
      <c r="B47" s="557"/>
      <c r="C47" s="243" t="s">
        <v>15</v>
      </c>
      <c r="D47" s="255"/>
      <c r="E47" s="504">
        <f aca="true" t="shared" si="12" ref="E47:J47">SUM(E48+E50+E52+E54+E56)</f>
        <v>269500</v>
      </c>
      <c r="F47" s="504">
        <f t="shared" si="12"/>
        <v>291000</v>
      </c>
      <c r="G47" s="504">
        <f t="shared" si="12"/>
        <v>0</v>
      </c>
      <c r="H47" s="504">
        <f t="shared" si="12"/>
        <v>0</v>
      </c>
      <c r="I47" s="504">
        <f t="shared" si="12"/>
        <v>291000</v>
      </c>
      <c r="J47" s="504">
        <f t="shared" si="12"/>
        <v>0</v>
      </c>
      <c r="K47" s="201">
        <f t="shared" si="1"/>
        <v>1.0797773654916512</v>
      </c>
    </row>
    <row r="48" spans="1:11" ht="33.75" customHeight="1" thickBot="1">
      <c r="A48" s="458"/>
      <c r="B48" s="549">
        <v>71004</v>
      </c>
      <c r="C48" s="466" t="s">
        <v>243</v>
      </c>
      <c r="D48" s="481"/>
      <c r="E48" s="498">
        <f aca="true" t="shared" si="13" ref="E48:J48">SUM(E49)</f>
        <v>19000</v>
      </c>
      <c r="F48" s="498">
        <f t="shared" si="13"/>
        <v>0</v>
      </c>
      <c r="G48" s="498">
        <f t="shared" si="13"/>
        <v>0</v>
      </c>
      <c r="H48" s="498">
        <f t="shared" si="13"/>
        <v>0</v>
      </c>
      <c r="I48" s="498">
        <f t="shared" si="13"/>
        <v>0</v>
      </c>
      <c r="J48" s="498">
        <f t="shared" si="13"/>
        <v>0</v>
      </c>
      <c r="K48" s="201">
        <f t="shared" si="1"/>
        <v>0</v>
      </c>
    </row>
    <row r="49" spans="1:11" ht="21.75" customHeight="1" thickBot="1">
      <c r="A49" s="458"/>
      <c r="B49" s="550"/>
      <c r="C49" s="378" t="s">
        <v>244</v>
      </c>
      <c r="D49" s="482" t="s">
        <v>110</v>
      </c>
      <c r="E49" s="499">
        <v>19000</v>
      </c>
      <c r="F49" s="530"/>
      <c r="G49" s="539">
        <f>F49</f>
        <v>0</v>
      </c>
      <c r="H49" s="530"/>
      <c r="I49" s="530"/>
      <c r="J49" s="530"/>
      <c r="K49" s="201">
        <f t="shared" si="1"/>
        <v>0</v>
      </c>
    </row>
    <row r="50" spans="1:11" ht="24" customHeight="1" thickBot="1">
      <c r="A50" s="203"/>
      <c r="B50" s="555">
        <v>71013</v>
      </c>
      <c r="C50" s="464" t="s">
        <v>16</v>
      </c>
      <c r="D50" s="478"/>
      <c r="E50" s="503">
        <f aca="true" t="shared" si="14" ref="E50:J50">SUM(E51)</f>
        <v>80000</v>
      </c>
      <c r="F50" s="503">
        <f t="shared" si="14"/>
        <v>85000</v>
      </c>
      <c r="G50" s="503">
        <f t="shared" si="14"/>
        <v>0</v>
      </c>
      <c r="H50" s="503">
        <f t="shared" si="14"/>
        <v>0</v>
      </c>
      <c r="I50" s="503">
        <f t="shared" si="14"/>
        <v>85000</v>
      </c>
      <c r="J50" s="503">
        <f t="shared" si="14"/>
        <v>0</v>
      </c>
      <c r="K50" s="201">
        <f t="shared" si="1"/>
        <v>1.0625</v>
      </c>
    </row>
    <row r="51" spans="1:11" ht="66" customHeight="1" thickBot="1">
      <c r="A51" s="196"/>
      <c r="B51" s="230"/>
      <c r="C51" s="467" t="s">
        <v>96</v>
      </c>
      <c r="D51" s="431" t="s">
        <v>116</v>
      </c>
      <c r="E51" s="499">
        <v>80000</v>
      </c>
      <c r="F51" s="576">
        <v>85000</v>
      </c>
      <c r="G51" s="271"/>
      <c r="H51" s="271"/>
      <c r="I51" s="539">
        <f>F51</f>
        <v>85000</v>
      </c>
      <c r="J51" s="271"/>
      <c r="K51" s="201">
        <f t="shared" si="1"/>
        <v>1.0625</v>
      </c>
    </row>
    <row r="52" spans="1:11" ht="27" customHeight="1" thickBot="1">
      <c r="A52" s="203"/>
      <c r="B52" s="555">
        <v>71014</v>
      </c>
      <c r="C52" s="464" t="s">
        <v>17</v>
      </c>
      <c r="D52" s="478"/>
      <c r="E52" s="503">
        <f aca="true" t="shared" si="15" ref="E52:J52">SUM(E53)</f>
        <v>10000</v>
      </c>
      <c r="F52" s="503">
        <f t="shared" si="15"/>
        <v>20000</v>
      </c>
      <c r="G52" s="503">
        <f t="shared" si="15"/>
        <v>0</v>
      </c>
      <c r="H52" s="503">
        <f t="shared" si="15"/>
        <v>0</v>
      </c>
      <c r="I52" s="503">
        <f t="shared" si="15"/>
        <v>20000</v>
      </c>
      <c r="J52" s="503">
        <f t="shared" si="15"/>
        <v>0</v>
      </c>
      <c r="K52" s="201">
        <f t="shared" si="1"/>
        <v>2</v>
      </c>
    </row>
    <row r="53" spans="1:11" ht="63.75" customHeight="1" thickBot="1">
      <c r="A53" s="196"/>
      <c r="B53" s="230"/>
      <c r="C53" s="467" t="s">
        <v>76</v>
      </c>
      <c r="D53" s="431" t="s">
        <v>116</v>
      </c>
      <c r="E53" s="499">
        <v>10000</v>
      </c>
      <c r="F53" s="576">
        <v>20000</v>
      </c>
      <c r="G53" s="271"/>
      <c r="H53" s="271"/>
      <c r="I53" s="539">
        <f>F53</f>
        <v>20000</v>
      </c>
      <c r="J53" s="271"/>
      <c r="K53" s="201">
        <f t="shared" si="1"/>
        <v>2</v>
      </c>
    </row>
    <row r="54" spans="1:11" ht="18" customHeight="1" thickBot="1">
      <c r="A54" s="203"/>
      <c r="B54" s="555">
        <v>71015</v>
      </c>
      <c r="C54" s="464" t="s">
        <v>18</v>
      </c>
      <c r="D54" s="478"/>
      <c r="E54" s="503">
        <f aca="true" t="shared" si="16" ref="E54:J54">SUM(E55)</f>
        <v>158000</v>
      </c>
      <c r="F54" s="503">
        <f t="shared" si="16"/>
        <v>186000</v>
      </c>
      <c r="G54" s="503">
        <f t="shared" si="16"/>
        <v>0</v>
      </c>
      <c r="H54" s="503">
        <f t="shared" si="16"/>
        <v>0</v>
      </c>
      <c r="I54" s="503">
        <f t="shared" si="16"/>
        <v>186000</v>
      </c>
      <c r="J54" s="503">
        <f t="shared" si="16"/>
        <v>0</v>
      </c>
      <c r="K54" s="201">
        <f t="shared" si="1"/>
        <v>1.1772151898734178</v>
      </c>
    </row>
    <row r="55" spans="1:11" ht="71.25" customHeight="1" thickBot="1">
      <c r="A55" s="196"/>
      <c r="B55" s="230"/>
      <c r="C55" s="467" t="s">
        <v>76</v>
      </c>
      <c r="D55" s="431" t="s">
        <v>116</v>
      </c>
      <c r="E55" s="499">
        <v>158000</v>
      </c>
      <c r="F55" s="271">
        <v>186000</v>
      </c>
      <c r="G55" s="539"/>
      <c r="H55" s="271"/>
      <c r="I55" s="539">
        <f>F55</f>
        <v>186000</v>
      </c>
      <c r="J55" s="271"/>
      <c r="K55" s="201">
        <f t="shared" si="1"/>
        <v>1.1772151898734178</v>
      </c>
    </row>
    <row r="56" spans="1:11" ht="18.75" customHeight="1" thickBot="1">
      <c r="A56" s="196"/>
      <c r="B56" s="559">
        <v>71035</v>
      </c>
      <c r="C56" s="468" t="s">
        <v>226</v>
      </c>
      <c r="D56" s="483"/>
      <c r="E56" s="503">
        <f aca="true" t="shared" si="17" ref="E56:J56">SUM(E57)</f>
        <v>2500</v>
      </c>
      <c r="F56" s="503">
        <f t="shared" si="17"/>
        <v>0</v>
      </c>
      <c r="G56" s="503">
        <f t="shared" si="17"/>
        <v>0</v>
      </c>
      <c r="H56" s="503">
        <f t="shared" si="17"/>
        <v>0</v>
      </c>
      <c r="I56" s="503">
        <f t="shared" si="17"/>
        <v>0</v>
      </c>
      <c r="J56" s="503">
        <f t="shared" si="17"/>
        <v>0</v>
      </c>
      <c r="K56" s="201">
        <f t="shared" si="1"/>
        <v>0</v>
      </c>
    </row>
    <row r="57" spans="1:11" ht="68.25" customHeight="1" thickBot="1">
      <c r="A57" s="196"/>
      <c r="B57" s="230"/>
      <c r="C57" s="467" t="s">
        <v>227</v>
      </c>
      <c r="D57" s="431" t="s">
        <v>211</v>
      </c>
      <c r="E57" s="499">
        <v>2500</v>
      </c>
      <c r="F57" s="271"/>
      <c r="G57" s="271"/>
      <c r="H57" s="271"/>
      <c r="I57" s="539">
        <f>F57</f>
        <v>0</v>
      </c>
      <c r="J57" s="271"/>
      <c r="K57" s="201">
        <f t="shared" si="1"/>
        <v>0</v>
      </c>
    </row>
    <row r="58" spans="1:11" ht="21" customHeight="1" thickBot="1">
      <c r="A58" s="253">
        <v>750</v>
      </c>
      <c r="B58" s="557"/>
      <c r="C58" s="243" t="s">
        <v>19</v>
      </c>
      <c r="D58" s="255"/>
      <c r="E58" s="504">
        <f aca="true" t="shared" si="18" ref="E58:J58">SUM(E59+E64+E67+E72)</f>
        <v>2686664</v>
      </c>
      <c r="F58" s="504">
        <f t="shared" si="18"/>
        <v>2358000</v>
      </c>
      <c r="G58" s="504">
        <f t="shared" si="18"/>
        <v>1666000</v>
      </c>
      <c r="H58" s="504">
        <f t="shared" si="18"/>
        <v>0</v>
      </c>
      <c r="I58" s="504">
        <f t="shared" si="18"/>
        <v>692000</v>
      </c>
      <c r="J58" s="504">
        <f t="shared" si="18"/>
        <v>0</v>
      </c>
      <c r="K58" s="201">
        <f t="shared" si="1"/>
        <v>0.8776683649313796</v>
      </c>
    </row>
    <row r="59" spans="1:15" s="3" customFormat="1" ht="20.25" customHeight="1" thickBot="1">
      <c r="A59" s="204"/>
      <c r="B59" s="556">
        <v>75011</v>
      </c>
      <c r="C59" s="462" t="s">
        <v>20</v>
      </c>
      <c r="D59" s="475"/>
      <c r="E59" s="506">
        <f aca="true" t="shared" si="19" ref="E59:J59">SUM(E60:E63)</f>
        <v>674500</v>
      </c>
      <c r="F59" s="506">
        <f t="shared" si="19"/>
        <v>676000</v>
      </c>
      <c r="G59" s="506">
        <f t="shared" si="19"/>
        <v>8000</v>
      </c>
      <c r="H59" s="506">
        <f t="shared" si="19"/>
        <v>0</v>
      </c>
      <c r="I59" s="506">
        <f t="shared" si="19"/>
        <v>668000</v>
      </c>
      <c r="J59" s="506">
        <f t="shared" si="19"/>
        <v>0</v>
      </c>
      <c r="K59" s="201">
        <f t="shared" si="1"/>
        <v>1.0022238695329875</v>
      </c>
      <c r="L59"/>
      <c r="M59"/>
      <c r="N59"/>
      <c r="O59"/>
    </row>
    <row r="60" spans="1:11" ht="66.75" customHeight="1" thickBot="1">
      <c r="A60" s="196"/>
      <c r="B60" s="230"/>
      <c r="C60" s="469" t="s">
        <v>82</v>
      </c>
      <c r="D60" s="191" t="s">
        <v>120</v>
      </c>
      <c r="E60" s="500">
        <v>491000</v>
      </c>
      <c r="F60" s="38">
        <v>497000</v>
      </c>
      <c r="G60" s="38"/>
      <c r="H60" s="38"/>
      <c r="I60" s="582">
        <f>F60</f>
        <v>497000</v>
      </c>
      <c r="J60" s="38"/>
      <c r="K60" s="201">
        <f t="shared" si="1"/>
        <v>1.0122199592668024</v>
      </c>
    </row>
    <row r="61" spans="1:11" ht="67.5" customHeight="1" thickBot="1">
      <c r="A61" s="196"/>
      <c r="B61" s="230"/>
      <c r="C61" s="238" t="s">
        <v>227</v>
      </c>
      <c r="D61" s="189" t="s">
        <v>256</v>
      </c>
      <c r="E61" s="501">
        <v>8000</v>
      </c>
      <c r="F61" s="36"/>
      <c r="G61" s="36"/>
      <c r="H61" s="36"/>
      <c r="I61" s="583">
        <f>F61</f>
        <v>0</v>
      </c>
      <c r="J61" s="36"/>
      <c r="K61" s="201">
        <f t="shared" si="1"/>
        <v>0</v>
      </c>
    </row>
    <row r="62" spans="1:11" ht="66" customHeight="1" thickBot="1">
      <c r="A62" s="196"/>
      <c r="B62" s="230"/>
      <c r="C62" s="238" t="s">
        <v>76</v>
      </c>
      <c r="D62" s="189" t="s">
        <v>116</v>
      </c>
      <c r="E62" s="501">
        <v>168000</v>
      </c>
      <c r="F62" s="36">
        <v>171000</v>
      </c>
      <c r="G62" s="36"/>
      <c r="H62" s="36"/>
      <c r="I62" s="539">
        <f>F62</f>
        <v>171000</v>
      </c>
      <c r="J62" s="36"/>
      <c r="K62" s="201">
        <f t="shared" si="1"/>
        <v>1.0178571428571428</v>
      </c>
    </row>
    <row r="63" spans="1:11" ht="54.75" customHeight="1" thickBot="1">
      <c r="A63" s="196"/>
      <c r="B63" s="230"/>
      <c r="C63" s="240" t="s">
        <v>233</v>
      </c>
      <c r="D63" s="210" t="s">
        <v>117</v>
      </c>
      <c r="E63" s="502">
        <v>7500</v>
      </c>
      <c r="F63" s="635">
        <v>8000</v>
      </c>
      <c r="G63" s="539">
        <f>F63</f>
        <v>8000</v>
      </c>
      <c r="H63" s="211"/>
      <c r="I63" s="540"/>
      <c r="J63" s="211"/>
      <c r="K63" s="201">
        <f t="shared" si="1"/>
        <v>1.0666666666666667</v>
      </c>
    </row>
    <row r="64" spans="1:15" s="3" customFormat="1" ht="20.25" customHeight="1" thickBot="1">
      <c r="A64" s="204"/>
      <c r="B64" s="555">
        <v>75020</v>
      </c>
      <c r="C64" s="464" t="s">
        <v>21</v>
      </c>
      <c r="D64" s="478"/>
      <c r="E64" s="507">
        <f aca="true" t="shared" si="20" ref="E64:J64">SUM(E65:E66)</f>
        <v>1607692</v>
      </c>
      <c r="F64" s="507">
        <f t="shared" si="20"/>
        <v>1200000</v>
      </c>
      <c r="G64" s="507">
        <f t="shared" si="20"/>
        <v>1200000</v>
      </c>
      <c r="H64" s="507">
        <f t="shared" si="20"/>
        <v>0</v>
      </c>
      <c r="I64" s="507">
        <f t="shared" si="20"/>
        <v>0</v>
      </c>
      <c r="J64" s="507">
        <f t="shared" si="20"/>
        <v>0</v>
      </c>
      <c r="K64" s="201">
        <f t="shared" si="1"/>
        <v>0.7464116261074882</v>
      </c>
      <c r="L64"/>
      <c r="M64"/>
      <c r="N64"/>
      <c r="O64"/>
    </row>
    <row r="65" spans="1:11" ht="15" customHeight="1" thickBot="1">
      <c r="A65" s="196"/>
      <c r="B65" s="230"/>
      <c r="C65" s="470" t="s">
        <v>22</v>
      </c>
      <c r="D65" s="191" t="s">
        <v>121</v>
      </c>
      <c r="E65" s="500">
        <v>1584000</v>
      </c>
      <c r="F65" s="570">
        <v>1200000</v>
      </c>
      <c r="G65" s="582">
        <f>F65</f>
        <v>1200000</v>
      </c>
      <c r="H65" s="38"/>
      <c r="I65" s="38"/>
      <c r="J65" s="38"/>
      <c r="K65" s="201">
        <f t="shared" si="1"/>
        <v>0.7575757575757576</v>
      </c>
    </row>
    <row r="66" spans="1:11" ht="15" customHeight="1" thickBot="1">
      <c r="A66" s="196"/>
      <c r="B66" s="230"/>
      <c r="C66" s="240" t="s">
        <v>10</v>
      </c>
      <c r="D66" s="210" t="s">
        <v>110</v>
      </c>
      <c r="E66" s="502">
        <v>23692</v>
      </c>
      <c r="F66" s="211"/>
      <c r="G66" s="539">
        <f>F66</f>
        <v>0</v>
      </c>
      <c r="H66" s="540"/>
      <c r="I66" s="540"/>
      <c r="J66" s="211"/>
      <c r="K66" s="201">
        <f t="shared" si="1"/>
        <v>0</v>
      </c>
    </row>
    <row r="67" spans="1:15" s="3" customFormat="1" ht="27.75" customHeight="1" thickBot="1">
      <c r="A67" s="204"/>
      <c r="B67" s="555">
        <v>75023</v>
      </c>
      <c r="C67" s="464" t="s">
        <v>69</v>
      </c>
      <c r="D67" s="478"/>
      <c r="E67" s="507">
        <f aca="true" t="shared" si="21" ref="E67:J67">SUM(E68:E71)</f>
        <v>378472</v>
      </c>
      <c r="F67" s="507">
        <f t="shared" si="21"/>
        <v>458000</v>
      </c>
      <c r="G67" s="507">
        <f t="shared" si="21"/>
        <v>458000</v>
      </c>
      <c r="H67" s="507">
        <f t="shared" si="21"/>
        <v>0</v>
      </c>
      <c r="I67" s="507">
        <f t="shared" si="21"/>
        <v>0</v>
      </c>
      <c r="J67" s="507">
        <f t="shared" si="21"/>
        <v>0</v>
      </c>
      <c r="K67" s="201">
        <f t="shared" si="1"/>
        <v>1.2101291509015197</v>
      </c>
      <c r="L67"/>
      <c r="M67"/>
      <c r="N67"/>
      <c r="O67"/>
    </row>
    <row r="68" spans="1:11" ht="15.75" customHeight="1" thickBot="1">
      <c r="A68" s="196"/>
      <c r="B68" s="230"/>
      <c r="C68" s="470" t="s">
        <v>14</v>
      </c>
      <c r="D68" s="191" t="s">
        <v>112</v>
      </c>
      <c r="E68" s="500">
        <v>17476</v>
      </c>
      <c r="F68" s="618">
        <v>19000</v>
      </c>
      <c r="G68" s="539">
        <f>F68</f>
        <v>19000</v>
      </c>
      <c r="H68" s="38"/>
      <c r="I68" s="38"/>
      <c r="J68" s="38"/>
      <c r="K68" s="201">
        <f t="shared" si="1"/>
        <v>1.08720531013962</v>
      </c>
    </row>
    <row r="69" spans="1:11" ht="91.5" customHeight="1" thickBot="1">
      <c r="A69" s="196"/>
      <c r="B69" s="230"/>
      <c r="C69" s="235" t="s">
        <v>100</v>
      </c>
      <c r="D69" s="189" t="s">
        <v>113</v>
      </c>
      <c r="E69" s="501">
        <v>35996</v>
      </c>
      <c r="F69" s="32">
        <v>34000</v>
      </c>
      <c r="G69" s="583">
        <f>F69</f>
        <v>34000</v>
      </c>
      <c r="H69" s="36"/>
      <c r="I69" s="36"/>
      <c r="J69" s="36"/>
      <c r="K69" s="201">
        <f t="shared" si="1"/>
        <v>0.944549394377153</v>
      </c>
    </row>
    <row r="70" spans="1:11" ht="13.5" customHeight="1" thickBot="1">
      <c r="A70" s="196"/>
      <c r="B70" s="230"/>
      <c r="C70" s="235" t="s">
        <v>4</v>
      </c>
      <c r="D70" s="189" t="s">
        <v>122</v>
      </c>
      <c r="E70" s="501">
        <v>300000</v>
      </c>
      <c r="F70" s="32">
        <v>400000</v>
      </c>
      <c r="G70" s="539">
        <f>F70</f>
        <v>400000</v>
      </c>
      <c r="H70" s="36"/>
      <c r="I70" s="36"/>
      <c r="J70" s="36"/>
      <c r="K70" s="201">
        <f t="shared" si="1"/>
        <v>1.3333333333333333</v>
      </c>
    </row>
    <row r="71" spans="1:11" ht="13.5" customHeight="1" thickBot="1">
      <c r="A71" s="196"/>
      <c r="B71" s="230"/>
      <c r="C71" s="240" t="s">
        <v>10</v>
      </c>
      <c r="D71" s="210" t="s">
        <v>110</v>
      </c>
      <c r="E71" s="502">
        <v>25000</v>
      </c>
      <c r="F71" s="635">
        <v>5000</v>
      </c>
      <c r="G71" s="540">
        <f>F71</f>
        <v>5000</v>
      </c>
      <c r="H71" s="211"/>
      <c r="I71" s="211"/>
      <c r="J71" s="211"/>
      <c r="K71" s="201">
        <f t="shared" si="1"/>
        <v>0.2</v>
      </c>
    </row>
    <row r="72" spans="1:15" s="3" customFormat="1" ht="18" customHeight="1" thickBot="1">
      <c r="A72" s="204"/>
      <c r="B72" s="555">
        <v>75045</v>
      </c>
      <c r="C72" s="464" t="s">
        <v>23</v>
      </c>
      <c r="D72" s="478"/>
      <c r="E72" s="507">
        <f aca="true" t="shared" si="22" ref="E72:J72">SUM(E73)</f>
        <v>26000</v>
      </c>
      <c r="F72" s="507">
        <f t="shared" si="22"/>
        <v>24000</v>
      </c>
      <c r="G72" s="507">
        <f t="shared" si="22"/>
        <v>0</v>
      </c>
      <c r="H72" s="507">
        <f t="shared" si="22"/>
        <v>0</v>
      </c>
      <c r="I72" s="507">
        <f t="shared" si="22"/>
        <v>24000</v>
      </c>
      <c r="J72" s="507">
        <f t="shared" si="22"/>
        <v>0</v>
      </c>
      <c r="K72" s="201">
        <f t="shared" si="1"/>
        <v>0.9230769230769231</v>
      </c>
      <c r="L72"/>
      <c r="M72"/>
      <c r="N72"/>
      <c r="O72"/>
    </row>
    <row r="73" spans="1:11" ht="66" customHeight="1" thickBot="1">
      <c r="A73" s="196"/>
      <c r="B73" s="230"/>
      <c r="C73" s="467" t="s">
        <v>76</v>
      </c>
      <c r="D73" s="431" t="s">
        <v>116</v>
      </c>
      <c r="E73" s="499">
        <v>26000</v>
      </c>
      <c r="F73" s="271">
        <v>24000</v>
      </c>
      <c r="G73" s="271"/>
      <c r="H73" s="271"/>
      <c r="I73" s="539">
        <f>F73</f>
        <v>24000</v>
      </c>
      <c r="J73" s="271"/>
      <c r="K73" s="201">
        <f t="shared" si="1"/>
        <v>0.9230769230769231</v>
      </c>
    </row>
    <row r="74" spans="1:15" s="1" customFormat="1" ht="57.75" customHeight="1" thickBot="1">
      <c r="A74" s="253">
        <v>751</v>
      </c>
      <c r="B74" s="557"/>
      <c r="C74" s="243" t="s">
        <v>24</v>
      </c>
      <c r="D74" s="255"/>
      <c r="E74" s="509">
        <f aca="true" t="shared" si="23" ref="E74:J74">SUM(E75+E77+E79)</f>
        <v>124224</v>
      </c>
      <c r="F74" s="509">
        <f t="shared" si="23"/>
        <v>8257</v>
      </c>
      <c r="G74" s="509">
        <f t="shared" si="23"/>
        <v>0</v>
      </c>
      <c r="H74" s="509">
        <f t="shared" si="23"/>
        <v>0</v>
      </c>
      <c r="I74" s="509">
        <f t="shared" si="23"/>
        <v>8257</v>
      </c>
      <c r="J74" s="509">
        <f t="shared" si="23"/>
        <v>0</v>
      </c>
      <c r="K74" s="201">
        <f t="shared" si="1"/>
        <v>0.06646863730036064</v>
      </c>
      <c r="L74"/>
      <c r="M74"/>
      <c r="N74"/>
      <c r="O74"/>
    </row>
    <row r="75" spans="1:15" s="3" customFormat="1" ht="30" customHeight="1" thickBot="1">
      <c r="A75" s="204"/>
      <c r="B75" s="556">
        <v>75101</v>
      </c>
      <c r="C75" s="462" t="s">
        <v>70</v>
      </c>
      <c r="D75" s="475"/>
      <c r="E75" s="506">
        <f aca="true" t="shared" si="24" ref="E75:J75">SUM(E76)</f>
        <v>7828</v>
      </c>
      <c r="F75" s="506">
        <f t="shared" si="24"/>
        <v>8257</v>
      </c>
      <c r="G75" s="506">
        <f t="shared" si="24"/>
        <v>0</v>
      </c>
      <c r="H75" s="506">
        <f t="shared" si="24"/>
        <v>0</v>
      </c>
      <c r="I75" s="506">
        <f t="shared" si="24"/>
        <v>8257</v>
      </c>
      <c r="J75" s="506">
        <f t="shared" si="24"/>
        <v>0</v>
      </c>
      <c r="K75" s="201">
        <f t="shared" si="1"/>
        <v>1.0548032703117016</v>
      </c>
      <c r="L75"/>
      <c r="M75"/>
      <c r="N75"/>
      <c r="O75"/>
    </row>
    <row r="76" spans="1:15" s="3" customFormat="1" ht="64.5" customHeight="1" thickBot="1">
      <c r="A76" s="204"/>
      <c r="B76" s="551"/>
      <c r="C76" s="467" t="s">
        <v>82</v>
      </c>
      <c r="D76" s="484" t="s">
        <v>120</v>
      </c>
      <c r="E76" s="508">
        <v>7828</v>
      </c>
      <c r="F76" s="453">
        <v>8257</v>
      </c>
      <c r="G76" s="453"/>
      <c r="H76" s="453"/>
      <c r="I76" s="539">
        <f>F76</f>
        <v>8257</v>
      </c>
      <c r="J76" s="453"/>
      <c r="K76" s="201">
        <f t="shared" si="1"/>
        <v>1.0548032703117016</v>
      </c>
      <c r="L76"/>
      <c r="M76"/>
      <c r="N76"/>
      <c r="O76"/>
    </row>
    <row r="77" spans="1:15" s="3" customFormat="1" ht="27.75" customHeight="1" thickBot="1">
      <c r="A77" s="204"/>
      <c r="B77" s="555">
        <v>75107</v>
      </c>
      <c r="C77" s="468" t="s">
        <v>266</v>
      </c>
      <c r="D77" s="478"/>
      <c r="E77" s="507">
        <f aca="true" t="shared" si="25" ref="E77:J77">SUM(E78)</f>
        <v>29773</v>
      </c>
      <c r="F77" s="507">
        <f t="shared" si="25"/>
        <v>0</v>
      </c>
      <c r="G77" s="507">
        <f t="shared" si="25"/>
        <v>0</v>
      </c>
      <c r="H77" s="507">
        <f t="shared" si="25"/>
        <v>0</v>
      </c>
      <c r="I77" s="507">
        <f t="shared" si="25"/>
        <v>0</v>
      </c>
      <c r="J77" s="507">
        <f t="shared" si="25"/>
        <v>0</v>
      </c>
      <c r="K77" s="201">
        <f t="shared" si="1"/>
        <v>0</v>
      </c>
      <c r="L77"/>
      <c r="M77"/>
      <c r="N77"/>
      <c r="O77"/>
    </row>
    <row r="78" spans="1:15" s="3" customFormat="1" ht="64.5" customHeight="1" thickBot="1">
      <c r="A78" s="204"/>
      <c r="B78" s="551"/>
      <c r="C78" s="467" t="s">
        <v>82</v>
      </c>
      <c r="D78" s="484" t="s">
        <v>120</v>
      </c>
      <c r="E78" s="508">
        <v>29773</v>
      </c>
      <c r="F78" s="453"/>
      <c r="G78" s="453"/>
      <c r="H78" s="453"/>
      <c r="I78" s="539">
        <f>F78</f>
        <v>0</v>
      </c>
      <c r="J78" s="453"/>
      <c r="K78" s="201">
        <f t="shared" si="1"/>
        <v>0</v>
      </c>
      <c r="L78"/>
      <c r="M78"/>
      <c r="N78"/>
      <c r="O78"/>
    </row>
    <row r="79" spans="1:15" s="3" customFormat="1" ht="16.5" customHeight="1" thickBot="1">
      <c r="A79" s="204"/>
      <c r="B79" s="555">
        <v>75108</v>
      </c>
      <c r="C79" s="468" t="s">
        <v>267</v>
      </c>
      <c r="D79" s="483"/>
      <c r="E79" s="507">
        <f aca="true" t="shared" si="26" ref="E79:J79">SUM(E80)</f>
        <v>86623</v>
      </c>
      <c r="F79" s="507">
        <f t="shared" si="26"/>
        <v>0</v>
      </c>
      <c r="G79" s="507">
        <f t="shared" si="26"/>
        <v>0</v>
      </c>
      <c r="H79" s="507">
        <f t="shared" si="26"/>
        <v>0</v>
      </c>
      <c r="I79" s="507">
        <f t="shared" si="26"/>
        <v>0</v>
      </c>
      <c r="J79" s="507">
        <f t="shared" si="26"/>
        <v>0</v>
      </c>
      <c r="K79" s="201">
        <f t="shared" si="1"/>
        <v>0</v>
      </c>
      <c r="L79"/>
      <c r="M79"/>
      <c r="N79"/>
      <c r="O79"/>
    </row>
    <row r="80" spans="1:15" s="3" customFormat="1" ht="64.5" customHeight="1" thickBot="1">
      <c r="A80" s="204"/>
      <c r="B80" s="551"/>
      <c r="C80" s="467" t="s">
        <v>82</v>
      </c>
      <c r="D80" s="484" t="s">
        <v>120</v>
      </c>
      <c r="E80" s="508">
        <v>86623</v>
      </c>
      <c r="F80" s="453"/>
      <c r="G80" s="453"/>
      <c r="H80" s="453"/>
      <c r="I80" s="539">
        <f>F80</f>
        <v>0</v>
      </c>
      <c r="J80" s="453"/>
      <c r="K80" s="201">
        <f aca="true" t="shared" si="27" ref="K80:K143">F80/E80</f>
        <v>0</v>
      </c>
      <c r="L80"/>
      <c r="M80"/>
      <c r="N80"/>
      <c r="O80"/>
    </row>
    <row r="81" spans="1:15" s="1" customFormat="1" ht="30" customHeight="1" thickBot="1">
      <c r="A81" s="253">
        <v>754</v>
      </c>
      <c r="B81" s="557"/>
      <c r="C81" s="243" t="s">
        <v>25</v>
      </c>
      <c r="D81" s="255"/>
      <c r="E81" s="509">
        <f aca="true" t="shared" si="28" ref="E81:J81">SUM(E82+E86)</f>
        <v>4243052</v>
      </c>
      <c r="F81" s="509">
        <f t="shared" si="28"/>
        <v>3999000</v>
      </c>
      <c r="G81" s="509">
        <f t="shared" si="28"/>
        <v>100000</v>
      </c>
      <c r="H81" s="509">
        <f t="shared" si="28"/>
        <v>0</v>
      </c>
      <c r="I81" s="509">
        <f t="shared" si="28"/>
        <v>3899000</v>
      </c>
      <c r="J81" s="509">
        <f t="shared" si="28"/>
        <v>0</v>
      </c>
      <c r="K81" s="201">
        <f t="shared" si="27"/>
        <v>0.942481968168196</v>
      </c>
      <c r="L81"/>
      <c r="M81"/>
      <c r="N81"/>
      <c r="O81"/>
    </row>
    <row r="82" spans="1:15" s="3" customFormat="1" ht="27" customHeight="1" thickBot="1">
      <c r="A82" s="204"/>
      <c r="B82" s="556">
        <v>75411</v>
      </c>
      <c r="C82" s="462" t="s">
        <v>26</v>
      </c>
      <c r="D82" s="475"/>
      <c r="E82" s="506">
        <f aca="true" t="shared" si="29" ref="E82:J82">SUM(E83:E85)</f>
        <v>4143052</v>
      </c>
      <c r="F82" s="506">
        <f t="shared" si="29"/>
        <v>3899000</v>
      </c>
      <c r="G82" s="506">
        <f t="shared" si="29"/>
        <v>0</v>
      </c>
      <c r="H82" s="506">
        <f t="shared" si="29"/>
        <v>0</v>
      </c>
      <c r="I82" s="506">
        <f t="shared" si="29"/>
        <v>3899000</v>
      </c>
      <c r="J82" s="506">
        <f t="shared" si="29"/>
        <v>0</v>
      </c>
      <c r="K82" s="201">
        <f t="shared" si="27"/>
        <v>0.9410936671806195</v>
      </c>
      <c r="L82"/>
      <c r="M82"/>
      <c r="N82"/>
      <c r="O82"/>
    </row>
    <row r="83" spans="1:11" ht="68.25" customHeight="1" thickBot="1">
      <c r="A83" s="196"/>
      <c r="B83" s="230"/>
      <c r="C83" s="469" t="s">
        <v>76</v>
      </c>
      <c r="D83" s="191" t="s">
        <v>116</v>
      </c>
      <c r="E83" s="500">
        <v>3833052</v>
      </c>
      <c r="F83" s="457">
        <v>3899000</v>
      </c>
      <c r="G83" s="37"/>
      <c r="H83" s="594"/>
      <c r="I83" s="592">
        <f>F83</f>
        <v>3899000</v>
      </c>
      <c r="J83" s="578"/>
      <c r="K83" s="201">
        <f t="shared" si="27"/>
        <v>1.0172050887908644</v>
      </c>
    </row>
    <row r="84" spans="1:11" ht="66.75" customHeight="1" thickBot="1">
      <c r="A84" s="196"/>
      <c r="B84" s="230"/>
      <c r="C84" s="235" t="s">
        <v>101</v>
      </c>
      <c r="D84" s="189" t="s">
        <v>124</v>
      </c>
      <c r="E84" s="501">
        <v>250000</v>
      </c>
      <c r="F84" s="35"/>
      <c r="G84" s="35"/>
      <c r="H84" s="91"/>
      <c r="I84" s="583">
        <f>F84</f>
        <v>0</v>
      </c>
      <c r="J84" s="579"/>
      <c r="K84" s="201">
        <f t="shared" si="27"/>
        <v>0</v>
      </c>
    </row>
    <row r="85" spans="1:11" ht="56.25" customHeight="1" thickBot="1">
      <c r="A85" s="196"/>
      <c r="B85" s="230"/>
      <c r="C85" s="240" t="s">
        <v>83</v>
      </c>
      <c r="D85" s="210" t="s">
        <v>125</v>
      </c>
      <c r="E85" s="502">
        <v>60000</v>
      </c>
      <c r="F85" s="379"/>
      <c r="G85" s="379"/>
      <c r="H85" s="595"/>
      <c r="I85" s="585">
        <f>F85</f>
        <v>0</v>
      </c>
      <c r="J85" s="581"/>
      <c r="K85" s="201">
        <f t="shared" si="27"/>
        <v>0</v>
      </c>
    </row>
    <row r="86" spans="1:15" s="3" customFormat="1" ht="21" customHeight="1" thickBot="1">
      <c r="A86" s="204"/>
      <c r="B86" s="555">
        <v>75416</v>
      </c>
      <c r="C86" s="464" t="s">
        <v>27</v>
      </c>
      <c r="D86" s="478"/>
      <c r="E86" s="507">
        <f aca="true" t="shared" si="30" ref="E86:J86">SUM(E87)</f>
        <v>100000</v>
      </c>
      <c r="F86" s="507">
        <f t="shared" si="30"/>
        <v>100000</v>
      </c>
      <c r="G86" s="507">
        <f t="shared" si="30"/>
        <v>100000</v>
      </c>
      <c r="H86" s="507">
        <f t="shared" si="30"/>
        <v>0</v>
      </c>
      <c r="I86" s="507">
        <f t="shared" si="30"/>
        <v>0</v>
      </c>
      <c r="J86" s="507">
        <f t="shared" si="30"/>
        <v>0</v>
      </c>
      <c r="K86" s="201">
        <f t="shared" si="27"/>
        <v>1</v>
      </c>
      <c r="L86"/>
      <c r="M86"/>
      <c r="N86"/>
      <c r="O86"/>
    </row>
    <row r="87" spans="1:11" ht="27.75" customHeight="1" thickBot="1">
      <c r="A87" s="196"/>
      <c r="B87" s="230"/>
      <c r="C87" s="415" t="s">
        <v>81</v>
      </c>
      <c r="D87" s="431" t="s">
        <v>119</v>
      </c>
      <c r="E87" s="499">
        <v>100000</v>
      </c>
      <c r="F87" s="531">
        <v>100000</v>
      </c>
      <c r="G87" s="541">
        <f>F87</f>
        <v>100000</v>
      </c>
      <c r="H87" s="159"/>
      <c r="I87" s="159"/>
      <c r="J87" s="159"/>
      <c r="K87" s="201">
        <f t="shared" si="27"/>
        <v>1</v>
      </c>
    </row>
    <row r="88" spans="1:15" s="1" customFormat="1" ht="76.5" customHeight="1" thickBot="1">
      <c r="A88" s="253">
        <v>756</v>
      </c>
      <c r="B88" s="557"/>
      <c r="C88" s="243" t="s">
        <v>179</v>
      </c>
      <c r="D88" s="255"/>
      <c r="E88" s="509">
        <f aca="true" t="shared" si="31" ref="E88:J88">SUM(E89+E92+E98+E109+E113+E115+E118)</f>
        <v>48965265</v>
      </c>
      <c r="F88" s="509">
        <f t="shared" si="31"/>
        <v>52481559</v>
      </c>
      <c r="G88" s="509">
        <f t="shared" si="31"/>
        <v>52291559</v>
      </c>
      <c r="H88" s="509">
        <f t="shared" si="31"/>
        <v>0</v>
      </c>
      <c r="I88" s="509">
        <f t="shared" si="31"/>
        <v>190000</v>
      </c>
      <c r="J88" s="509">
        <f t="shared" si="31"/>
        <v>0</v>
      </c>
      <c r="K88" s="201">
        <f t="shared" si="27"/>
        <v>1.0718120079611537</v>
      </c>
      <c r="L88"/>
      <c r="M88"/>
      <c r="N88"/>
      <c r="O88"/>
    </row>
    <row r="89" spans="1:15" s="3" customFormat="1" ht="38.25" customHeight="1" thickBot="1">
      <c r="A89" s="204"/>
      <c r="B89" s="556">
        <v>75601</v>
      </c>
      <c r="C89" s="462" t="s">
        <v>28</v>
      </c>
      <c r="D89" s="475"/>
      <c r="E89" s="506">
        <f aca="true" t="shared" si="32" ref="E89:J89">SUM(E90:E91)</f>
        <v>485000</v>
      </c>
      <c r="F89" s="506">
        <f t="shared" si="32"/>
        <v>495000</v>
      </c>
      <c r="G89" s="506">
        <f t="shared" si="32"/>
        <v>495000</v>
      </c>
      <c r="H89" s="506">
        <f t="shared" si="32"/>
        <v>0</v>
      </c>
      <c r="I89" s="506">
        <f t="shared" si="32"/>
        <v>0</v>
      </c>
      <c r="J89" s="506">
        <f t="shared" si="32"/>
        <v>0</v>
      </c>
      <c r="K89" s="201">
        <f t="shared" si="27"/>
        <v>1.0206185567010309</v>
      </c>
      <c r="L89"/>
      <c r="M89"/>
      <c r="N89"/>
      <c r="O89"/>
    </row>
    <row r="90" spans="1:11" ht="39" customHeight="1" thickBot="1">
      <c r="A90" s="196"/>
      <c r="B90" s="230"/>
      <c r="C90" s="470" t="s">
        <v>84</v>
      </c>
      <c r="D90" s="191" t="s">
        <v>126</v>
      </c>
      <c r="E90" s="500">
        <v>480000</v>
      </c>
      <c r="F90" s="38">
        <v>490000</v>
      </c>
      <c r="G90" s="582">
        <f>F90</f>
        <v>490000</v>
      </c>
      <c r="H90" s="38"/>
      <c r="I90" s="38"/>
      <c r="J90" s="38"/>
      <c r="K90" s="201">
        <f t="shared" si="27"/>
        <v>1.0208333333333333</v>
      </c>
    </row>
    <row r="91" spans="1:11" ht="27.75" customHeight="1" thickBot="1">
      <c r="A91" s="196"/>
      <c r="B91" s="230"/>
      <c r="C91" s="240" t="s">
        <v>79</v>
      </c>
      <c r="D91" s="210" t="s">
        <v>115</v>
      </c>
      <c r="E91" s="502">
        <v>5000</v>
      </c>
      <c r="F91" s="211">
        <v>5000</v>
      </c>
      <c r="G91" s="539">
        <f>F91</f>
        <v>5000</v>
      </c>
      <c r="H91" s="211"/>
      <c r="I91" s="211"/>
      <c r="J91" s="211"/>
      <c r="K91" s="201">
        <f t="shared" si="27"/>
        <v>1</v>
      </c>
    </row>
    <row r="92" spans="1:15" s="3" customFormat="1" ht="66.75" customHeight="1" thickBot="1">
      <c r="A92" s="204"/>
      <c r="B92" s="555">
        <v>75615</v>
      </c>
      <c r="C92" s="464" t="s">
        <v>228</v>
      </c>
      <c r="D92" s="478"/>
      <c r="E92" s="507">
        <f aca="true" t="shared" si="33" ref="E92:J92">SUM(E93:E97)</f>
        <v>12623046</v>
      </c>
      <c r="F92" s="507">
        <f t="shared" si="33"/>
        <v>13531977</v>
      </c>
      <c r="G92" s="507">
        <f t="shared" si="33"/>
        <v>13341977</v>
      </c>
      <c r="H92" s="507">
        <f t="shared" si="33"/>
        <v>0</v>
      </c>
      <c r="I92" s="507">
        <f t="shared" si="33"/>
        <v>190000</v>
      </c>
      <c r="J92" s="507">
        <f t="shared" si="33"/>
        <v>0</v>
      </c>
      <c r="K92" s="201">
        <f t="shared" si="27"/>
        <v>1.0720056791363985</v>
      </c>
      <c r="L92"/>
      <c r="M92"/>
      <c r="N92"/>
      <c r="O92"/>
    </row>
    <row r="93" spans="1:11" ht="15.75" customHeight="1" thickBot="1">
      <c r="A93" s="196"/>
      <c r="B93" s="230"/>
      <c r="C93" s="470" t="s">
        <v>29</v>
      </c>
      <c r="D93" s="191" t="s">
        <v>127</v>
      </c>
      <c r="E93" s="500">
        <v>11638488</v>
      </c>
      <c r="F93" s="580">
        <v>12511777</v>
      </c>
      <c r="G93" s="582">
        <f>F93</f>
        <v>12511777</v>
      </c>
      <c r="H93" s="580"/>
      <c r="I93" s="580"/>
      <c r="J93" s="37"/>
      <c r="K93" s="201">
        <f t="shared" si="27"/>
        <v>1.0750345749379129</v>
      </c>
    </row>
    <row r="94" spans="1:11" ht="15" customHeight="1" thickBot="1">
      <c r="A94" s="196"/>
      <c r="B94" s="230"/>
      <c r="C94" s="235" t="s">
        <v>32</v>
      </c>
      <c r="D94" s="189" t="s">
        <v>130</v>
      </c>
      <c r="E94" s="501">
        <v>100</v>
      </c>
      <c r="F94" s="35">
        <v>200</v>
      </c>
      <c r="G94" s="583">
        <f>F94</f>
        <v>200</v>
      </c>
      <c r="H94" s="35"/>
      <c r="I94" s="35"/>
      <c r="J94" s="35"/>
      <c r="K94" s="201">
        <f t="shared" si="27"/>
        <v>2</v>
      </c>
    </row>
    <row r="95" spans="1:11" ht="15" customHeight="1" thickBot="1">
      <c r="A95" s="196"/>
      <c r="B95" s="230"/>
      <c r="C95" s="235" t="s">
        <v>30</v>
      </c>
      <c r="D95" s="189" t="s">
        <v>128</v>
      </c>
      <c r="E95" s="501">
        <v>413619</v>
      </c>
      <c r="F95" s="35">
        <v>430000</v>
      </c>
      <c r="G95" s="583">
        <f>F95</f>
        <v>430000</v>
      </c>
      <c r="H95" s="35"/>
      <c r="I95" s="35"/>
      <c r="J95" s="35"/>
      <c r="K95" s="201">
        <f t="shared" si="27"/>
        <v>1.0396040800833617</v>
      </c>
    </row>
    <row r="96" spans="1:11" ht="14.25" customHeight="1" thickBot="1">
      <c r="A96" s="196"/>
      <c r="B96" s="230"/>
      <c r="C96" s="235" t="s">
        <v>31</v>
      </c>
      <c r="D96" s="189" t="s">
        <v>129</v>
      </c>
      <c r="E96" s="501">
        <v>360000</v>
      </c>
      <c r="F96" s="35">
        <v>400000</v>
      </c>
      <c r="G96" s="583">
        <f>F96</f>
        <v>400000</v>
      </c>
      <c r="H96" s="35"/>
      <c r="I96" s="35"/>
      <c r="J96" s="35"/>
      <c r="K96" s="201">
        <f t="shared" si="27"/>
        <v>1.1111111111111112</v>
      </c>
    </row>
    <row r="97" spans="1:11" ht="53.25" customHeight="1" thickBot="1">
      <c r="A97" s="196"/>
      <c r="B97" s="230"/>
      <c r="C97" s="240" t="s">
        <v>80</v>
      </c>
      <c r="D97" s="210" t="s">
        <v>118</v>
      </c>
      <c r="E97" s="502">
        <v>210839</v>
      </c>
      <c r="F97" s="33">
        <v>190000</v>
      </c>
      <c r="G97" s="584"/>
      <c r="H97" s="33"/>
      <c r="I97" s="585">
        <f>F97</f>
        <v>190000</v>
      </c>
      <c r="J97" s="379"/>
      <c r="K97" s="201">
        <f t="shared" si="27"/>
        <v>0.9011615498081474</v>
      </c>
    </row>
    <row r="98" spans="1:11" ht="72" customHeight="1" thickBot="1">
      <c r="A98" s="196"/>
      <c r="B98" s="559">
        <v>75616</v>
      </c>
      <c r="C98" s="464" t="s">
        <v>301</v>
      </c>
      <c r="D98" s="483"/>
      <c r="E98" s="510">
        <f aca="true" t="shared" si="34" ref="E98:J98">SUM(E99:E108)</f>
        <v>6501722</v>
      </c>
      <c r="F98" s="510">
        <f t="shared" si="34"/>
        <v>6702933</v>
      </c>
      <c r="G98" s="510">
        <f t="shared" si="34"/>
        <v>6702933</v>
      </c>
      <c r="H98" s="510">
        <f t="shared" si="34"/>
        <v>0</v>
      </c>
      <c r="I98" s="510">
        <f t="shared" si="34"/>
        <v>0</v>
      </c>
      <c r="J98" s="510">
        <f t="shared" si="34"/>
        <v>0</v>
      </c>
      <c r="K98" s="201">
        <f t="shared" si="27"/>
        <v>1.0309473397970568</v>
      </c>
    </row>
    <row r="99" spans="1:11" ht="14.25" customHeight="1" thickBot="1">
      <c r="A99" s="196"/>
      <c r="B99" s="230"/>
      <c r="C99" s="470" t="s">
        <v>29</v>
      </c>
      <c r="D99" s="191" t="s">
        <v>127</v>
      </c>
      <c r="E99" s="500">
        <v>3862714</v>
      </c>
      <c r="F99" s="580">
        <v>4174031</v>
      </c>
      <c r="G99" s="582">
        <f aca="true" t="shared" si="35" ref="G99:G108">F99</f>
        <v>4174031</v>
      </c>
      <c r="H99" s="578"/>
      <c r="I99" s="85"/>
      <c r="J99" s="37"/>
      <c r="K99" s="201">
        <f t="shared" si="27"/>
        <v>1.0805954051995565</v>
      </c>
    </row>
    <row r="100" spans="1:11" ht="14.25" customHeight="1" thickBot="1">
      <c r="A100" s="196"/>
      <c r="B100" s="230"/>
      <c r="C100" s="235" t="s">
        <v>32</v>
      </c>
      <c r="D100" s="189" t="s">
        <v>130</v>
      </c>
      <c r="E100" s="501">
        <v>81500</v>
      </c>
      <c r="F100" s="35">
        <v>69773</v>
      </c>
      <c r="G100" s="583">
        <f t="shared" si="35"/>
        <v>69773</v>
      </c>
      <c r="H100" s="579"/>
      <c r="I100" s="84"/>
      <c r="J100" s="35"/>
      <c r="K100" s="201">
        <f t="shared" si="27"/>
        <v>0.8561104294478528</v>
      </c>
    </row>
    <row r="101" spans="1:11" ht="12.75" customHeight="1" thickBot="1">
      <c r="A101" s="196"/>
      <c r="B101" s="230"/>
      <c r="C101" s="235" t="s">
        <v>33</v>
      </c>
      <c r="D101" s="189" t="s">
        <v>131</v>
      </c>
      <c r="E101" s="501">
        <v>100</v>
      </c>
      <c r="F101" s="35">
        <v>300</v>
      </c>
      <c r="G101" s="583">
        <f t="shared" si="35"/>
        <v>300</v>
      </c>
      <c r="H101" s="579"/>
      <c r="I101" s="84"/>
      <c r="J101" s="35"/>
      <c r="K101" s="201">
        <f t="shared" si="27"/>
        <v>3</v>
      </c>
    </row>
    <row r="102" spans="1:11" ht="13.5" customHeight="1" thickBot="1">
      <c r="A102" s="196"/>
      <c r="B102" s="230"/>
      <c r="C102" s="235" t="s">
        <v>30</v>
      </c>
      <c r="D102" s="189" t="s">
        <v>128</v>
      </c>
      <c r="E102" s="501">
        <v>770517</v>
      </c>
      <c r="F102" s="35">
        <v>814494</v>
      </c>
      <c r="G102" s="583">
        <f t="shared" si="35"/>
        <v>814494</v>
      </c>
      <c r="H102" s="579"/>
      <c r="I102" s="84"/>
      <c r="J102" s="35"/>
      <c r="K102" s="201">
        <f t="shared" si="27"/>
        <v>1.0570746654518979</v>
      </c>
    </row>
    <row r="103" spans="1:11" ht="14.25" customHeight="1" thickBot="1">
      <c r="A103" s="196"/>
      <c r="B103" s="230"/>
      <c r="C103" s="235" t="s">
        <v>34</v>
      </c>
      <c r="D103" s="189" t="s">
        <v>132</v>
      </c>
      <c r="E103" s="501">
        <v>300000</v>
      </c>
      <c r="F103" s="35">
        <v>300000</v>
      </c>
      <c r="G103" s="583">
        <f t="shared" si="35"/>
        <v>300000</v>
      </c>
      <c r="H103" s="579"/>
      <c r="I103" s="84"/>
      <c r="J103" s="35"/>
      <c r="K103" s="201">
        <f t="shared" si="27"/>
        <v>1</v>
      </c>
    </row>
    <row r="104" spans="1:11" ht="13.5" customHeight="1" thickBot="1">
      <c r="A104" s="196"/>
      <c r="B104" s="230"/>
      <c r="C104" s="235" t="s">
        <v>85</v>
      </c>
      <c r="D104" s="189" t="s">
        <v>133</v>
      </c>
      <c r="E104" s="501">
        <v>88891</v>
      </c>
      <c r="F104" s="35">
        <v>85335</v>
      </c>
      <c r="G104" s="583">
        <f t="shared" si="35"/>
        <v>85335</v>
      </c>
      <c r="H104" s="579"/>
      <c r="I104" s="84"/>
      <c r="J104" s="35"/>
      <c r="K104" s="201">
        <f t="shared" si="27"/>
        <v>0.9599959500961852</v>
      </c>
    </row>
    <row r="105" spans="1:11" ht="16.5" customHeight="1" thickBot="1">
      <c r="A105" s="196"/>
      <c r="B105" s="230"/>
      <c r="C105" s="235" t="s">
        <v>86</v>
      </c>
      <c r="D105" s="189" t="s">
        <v>134</v>
      </c>
      <c r="E105" s="501">
        <v>460000</v>
      </c>
      <c r="F105" s="35">
        <v>460000</v>
      </c>
      <c r="G105" s="583">
        <f t="shared" si="35"/>
        <v>460000</v>
      </c>
      <c r="H105" s="579"/>
      <c r="I105" s="84"/>
      <c r="J105" s="35"/>
      <c r="K105" s="201">
        <f t="shared" si="27"/>
        <v>1</v>
      </c>
    </row>
    <row r="106" spans="1:11" ht="28.5" customHeight="1" thickBot="1">
      <c r="A106" s="196"/>
      <c r="B106" s="230"/>
      <c r="C106" s="235" t="s">
        <v>87</v>
      </c>
      <c r="D106" s="189" t="s">
        <v>135</v>
      </c>
      <c r="E106" s="501">
        <v>95000</v>
      </c>
      <c r="F106" s="35">
        <v>95000</v>
      </c>
      <c r="G106" s="583">
        <f t="shared" si="35"/>
        <v>95000</v>
      </c>
      <c r="H106" s="579"/>
      <c r="I106" s="84"/>
      <c r="J106" s="35"/>
      <c r="K106" s="201">
        <f t="shared" si="27"/>
        <v>1</v>
      </c>
    </row>
    <row r="107" spans="1:11" ht="17.25" customHeight="1" thickBot="1">
      <c r="A107" s="196"/>
      <c r="B107" s="230"/>
      <c r="C107" s="235" t="s">
        <v>31</v>
      </c>
      <c r="D107" s="189" t="s">
        <v>129</v>
      </c>
      <c r="E107" s="501">
        <v>840000</v>
      </c>
      <c r="F107" s="35">
        <v>700000</v>
      </c>
      <c r="G107" s="583">
        <f t="shared" si="35"/>
        <v>700000</v>
      </c>
      <c r="H107" s="579"/>
      <c r="I107" s="84"/>
      <c r="J107" s="35"/>
      <c r="K107" s="201">
        <f t="shared" si="27"/>
        <v>0.8333333333333334</v>
      </c>
    </row>
    <row r="108" spans="1:11" ht="27.75" customHeight="1" thickBot="1">
      <c r="A108" s="196"/>
      <c r="B108" s="230"/>
      <c r="C108" s="240" t="s">
        <v>79</v>
      </c>
      <c r="D108" s="210" t="s">
        <v>115</v>
      </c>
      <c r="E108" s="502">
        <v>3000</v>
      </c>
      <c r="F108" s="379">
        <v>4000</v>
      </c>
      <c r="G108" s="540">
        <f t="shared" si="35"/>
        <v>4000</v>
      </c>
      <c r="H108" s="581"/>
      <c r="I108" s="380"/>
      <c r="J108" s="379"/>
      <c r="K108" s="201">
        <f t="shared" si="27"/>
        <v>1.3333333333333333</v>
      </c>
    </row>
    <row r="109" spans="1:15" s="3" customFormat="1" ht="52.5" customHeight="1" thickBot="1">
      <c r="A109" s="204"/>
      <c r="B109" s="555">
        <v>75618</v>
      </c>
      <c r="C109" s="464" t="s">
        <v>103</v>
      </c>
      <c r="D109" s="478"/>
      <c r="E109" s="507">
        <f aca="true" t="shared" si="36" ref="E109:J109">SUM(E110:E112)</f>
        <v>1880800</v>
      </c>
      <c r="F109" s="507">
        <f t="shared" si="36"/>
        <v>1900000</v>
      </c>
      <c r="G109" s="507">
        <f t="shared" si="36"/>
        <v>1900000</v>
      </c>
      <c r="H109" s="507">
        <f t="shared" si="36"/>
        <v>0</v>
      </c>
      <c r="I109" s="507">
        <f t="shared" si="36"/>
        <v>0</v>
      </c>
      <c r="J109" s="507">
        <f t="shared" si="36"/>
        <v>0</v>
      </c>
      <c r="K109" s="201">
        <f t="shared" si="27"/>
        <v>1.0102084219481071</v>
      </c>
      <c r="L109"/>
      <c r="M109"/>
      <c r="N109"/>
      <c r="O109"/>
    </row>
    <row r="110" spans="1:12" ht="14.25" customHeight="1" thickBot="1">
      <c r="A110" s="196"/>
      <c r="B110" s="230"/>
      <c r="C110" s="470" t="s">
        <v>35</v>
      </c>
      <c r="D110" s="191" t="s">
        <v>136</v>
      </c>
      <c r="E110" s="500">
        <v>1130800</v>
      </c>
      <c r="F110" s="37">
        <v>1150000</v>
      </c>
      <c r="G110" s="587">
        <f>F110</f>
        <v>1150000</v>
      </c>
      <c r="H110" s="578"/>
      <c r="I110" s="37"/>
      <c r="J110" s="37"/>
      <c r="K110" s="201">
        <f t="shared" si="27"/>
        <v>1.0169791298195967</v>
      </c>
      <c r="L110" s="627"/>
    </row>
    <row r="111" spans="1:11" ht="28.5" customHeight="1" thickBot="1">
      <c r="A111" s="196"/>
      <c r="B111" s="230"/>
      <c r="C111" s="235" t="s">
        <v>67</v>
      </c>
      <c r="D111" s="189" t="s">
        <v>123</v>
      </c>
      <c r="E111" s="501">
        <v>750000</v>
      </c>
      <c r="F111" s="35">
        <v>750000</v>
      </c>
      <c r="G111" s="583">
        <f>F111</f>
        <v>750000</v>
      </c>
      <c r="H111" s="579"/>
      <c r="I111" s="35"/>
      <c r="J111" s="35"/>
      <c r="K111" s="201">
        <f t="shared" si="27"/>
        <v>1</v>
      </c>
    </row>
    <row r="112" spans="1:11" ht="24.75" customHeight="1" thickBot="1">
      <c r="A112" s="196"/>
      <c r="B112" s="230"/>
      <c r="C112" s="240" t="s">
        <v>98</v>
      </c>
      <c r="D112" s="210" t="s">
        <v>115</v>
      </c>
      <c r="E112" s="502"/>
      <c r="F112" s="33"/>
      <c r="G112" s="586">
        <f>F112</f>
        <v>0</v>
      </c>
      <c r="H112" s="581"/>
      <c r="I112" s="379"/>
      <c r="J112" s="379"/>
      <c r="K112" s="201"/>
    </row>
    <row r="113" spans="1:15" s="3" customFormat="1" ht="18" customHeight="1" thickBot="1">
      <c r="A113" s="204"/>
      <c r="B113" s="555">
        <v>75619</v>
      </c>
      <c r="C113" s="464" t="s">
        <v>36</v>
      </c>
      <c r="D113" s="478"/>
      <c r="E113" s="507">
        <f aca="true" t="shared" si="37" ref="E113:J113">SUM(E114)</f>
        <v>251263</v>
      </c>
      <c r="F113" s="507">
        <f t="shared" si="37"/>
        <v>230000</v>
      </c>
      <c r="G113" s="507">
        <f t="shared" si="37"/>
        <v>230000</v>
      </c>
      <c r="H113" s="507">
        <f t="shared" si="37"/>
        <v>0</v>
      </c>
      <c r="I113" s="507">
        <f t="shared" si="37"/>
        <v>0</v>
      </c>
      <c r="J113" s="507">
        <f t="shared" si="37"/>
        <v>0</v>
      </c>
      <c r="K113" s="201">
        <f t="shared" si="27"/>
        <v>0.9153755228585188</v>
      </c>
      <c r="L113"/>
      <c r="M113"/>
      <c r="N113"/>
      <c r="O113"/>
    </row>
    <row r="114" spans="1:11" ht="26.25" customHeight="1" thickBot="1">
      <c r="A114" s="196"/>
      <c r="B114" s="230"/>
      <c r="C114" s="415" t="s">
        <v>98</v>
      </c>
      <c r="D114" s="431" t="s">
        <v>115</v>
      </c>
      <c r="E114" s="511">
        <v>251263</v>
      </c>
      <c r="F114" s="159">
        <v>230000</v>
      </c>
      <c r="G114" s="539">
        <f>F114</f>
        <v>230000</v>
      </c>
      <c r="H114" s="159"/>
      <c r="I114" s="159"/>
      <c r="J114" s="159"/>
      <c r="K114" s="201">
        <f t="shared" si="27"/>
        <v>0.9153755228585188</v>
      </c>
    </row>
    <row r="115" spans="1:15" s="3" customFormat="1" ht="39" thickBot="1">
      <c r="A115" s="204"/>
      <c r="B115" s="555">
        <v>75621</v>
      </c>
      <c r="C115" s="464" t="s">
        <v>37</v>
      </c>
      <c r="D115" s="478"/>
      <c r="E115" s="507">
        <f aca="true" t="shared" si="38" ref="E115:J115">SUM(E116:E117)</f>
        <v>21136381</v>
      </c>
      <c r="F115" s="507">
        <f t="shared" si="38"/>
        <v>23066898</v>
      </c>
      <c r="G115" s="507">
        <f t="shared" si="38"/>
        <v>23066898</v>
      </c>
      <c r="H115" s="507">
        <f t="shared" si="38"/>
        <v>0</v>
      </c>
      <c r="I115" s="507">
        <f t="shared" si="38"/>
        <v>0</v>
      </c>
      <c r="J115" s="507">
        <f t="shared" si="38"/>
        <v>0</v>
      </c>
      <c r="K115" s="201">
        <f t="shared" si="27"/>
        <v>1.0913362131388529</v>
      </c>
      <c r="L115"/>
      <c r="M115"/>
      <c r="N115"/>
      <c r="O115"/>
    </row>
    <row r="116" spans="1:11" ht="27" customHeight="1" thickBot="1">
      <c r="A116" s="196"/>
      <c r="B116" s="230"/>
      <c r="C116" s="470" t="s">
        <v>38</v>
      </c>
      <c r="D116" s="191" t="s">
        <v>137</v>
      </c>
      <c r="E116" s="500">
        <v>20466381</v>
      </c>
      <c r="F116" s="37">
        <v>22323198</v>
      </c>
      <c r="G116" s="582">
        <f>F116</f>
        <v>22323198</v>
      </c>
      <c r="H116" s="37"/>
      <c r="I116" s="37"/>
      <c r="J116" s="37"/>
      <c r="K116" s="201">
        <f t="shared" si="27"/>
        <v>1.0907252239660739</v>
      </c>
    </row>
    <row r="117" spans="1:11" ht="15" customHeight="1" thickBot="1">
      <c r="A117" s="196"/>
      <c r="B117" s="230"/>
      <c r="C117" s="240" t="s">
        <v>39</v>
      </c>
      <c r="D117" s="210" t="s">
        <v>138</v>
      </c>
      <c r="E117" s="502">
        <v>670000</v>
      </c>
      <c r="F117" s="379">
        <v>743700</v>
      </c>
      <c r="G117" s="539">
        <f>F117</f>
        <v>743700</v>
      </c>
      <c r="H117" s="379"/>
      <c r="I117" s="379"/>
      <c r="J117" s="379"/>
      <c r="K117" s="201">
        <f t="shared" si="27"/>
        <v>1.11</v>
      </c>
    </row>
    <row r="118" spans="1:15" s="3" customFormat="1" ht="39" thickBot="1">
      <c r="A118" s="204"/>
      <c r="B118" s="555">
        <v>75622</v>
      </c>
      <c r="C118" s="464" t="s">
        <v>40</v>
      </c>
      <c r="D118" s="478"/>
      <c r="E118" s="507">
        <f aca="true" t="shared" si="39" ref="E118:J118">SUM(E119:E120)</f>
        <v>6087053</v>
      </c>
      <c r="F118" s="507">
        <f t="shared" si="39"/>
        <v>6554751</v>
      </c>
      <c r="G118" s="507">
        <f t="shared" si="39"/>
        <v>6554751</v>
      </c>
      <c r="H118" s="507">
        <f t="shared" si="39"/>
        <v>0</v>
      </c>
      <c r="I118" s="507">
        <f t="shared" si="39"/>
        <v>0</v>
      </c>
      <c r="J118" s="507">
        <f t="shared" si="39"/>
        <v>0</v>
      </c>
      <c r="K118" s="201">
        <f t="shared" si="27"/>
        <v>1.0768348821671176</v>
      </c>
      <c r="L118"/>
      <c r="M118"/>
      <c r="N118"/>
      <c r="O118"/>
    </row>
    <row r="119" spans="1:11" ht="27.75" customHeight="1" thickBot="1">
      <c r="A119" s="196"/>
      <c r="B119" s="230"/>
      <c r="C119" s="470" t="s">
        <v>38</v>
      </c>
      <c r="D119" s="191" t="s">
        <v>137</v>
      </c>
      <c r="E119" s="500">
        <v>5891053</v>
      </c>
      <c r="F119" s="37">
        <v>6364751</v>
      </c>
      <c r="G119" s="582">
        <f>F119</f>
        <v>6364751</v>
      </c>
      <c r="H119" s="37"/>
      <c r="I119" s="37"/>
      <c r="J119" s="37"/>
      <c r="K119" s="201">
        <f t="shared" si="27"/>
        <v>1.0804097332004992</v>
      </c>
    </row>
    <row r="120" spans="1:12" ht="15.75" customHeight="1" thickBot="1">
      <c r="A120" s="196"/>
      <c r="B120" s="230"/>
      <c r="C120" s="240" t="s">
        <v>39</v>
      </c>
      <c r="D120" s="210" t="s">
        <v>138</v>
      </c>
      <c r="E120" s="502">
        <v>196000</v>
      </c>
      <c r="F120" s="379">
        <v>190000</v>
      </c>
      <c r="G120" s="539">
        <f>F120</f>
        <v>190000</v>
      </c>
      <c r="H120" s="379"/>
      <c r="I120" s="379"/>
      <c r="J120" s="379"/>
      <c r="K120" s="201">
        <f t="shared" si="27"/>
        <v>0.9693877551020408</v>
      </c>
      <c r="L120" s="630"/>
    </row>
    <row r="121" spans="1:15" s="1" customFormat="1" ht="21.75" customHeight="1" thickBot="1">
      <c r="A121" s="253">
        <v>758</v>
      </c>
      <c r="B121" s="557"/>
      <c r="C121" s="243" t="s">
        <v>41</v>
      </c>
      <c r="D121" s="255"/>
      <c r="E121" s="509">
        <f aca="true" t="shared" si="40" ref="E121:J121">SUM(E122+E125+E127+E129+E131+E133)</f>
        <v>61280833</v>
      </c>
      <c r="F121" s="509">
        <f t="shared" si="40"/>
        <v>67818293</v>
      </c>
      <c r="G121" s="509">
        <f t="shared" si="40"/>
        <v>0</v>
      </c>
      <c r="H121" s="509">
        <f t="shared" si="40"/>
        <v>67818293</v>
      </c>
      <c r="I121" s="509">
        <f t="shared" si="40"/>
        <v>0</v>
      </c>
      <c r="J121" s="509">
        <f t="shared" si="40"/>
        <v>0</v>
      </c>
      <c r="K121" s="201">
        <f t="shared" si="27"/>
        <v>1.1066803383694213</v>
      </c>
      <c r="L121"/>
      <c r="M121"/>
      <c r="N121"/>
      <c r="O121"/>
    </row>
    <row r="122" spans="1:15" s="3" customFormat="1" ht="26.25" customHeight="1" thickBot="1">
      <c r="A122" s="204"/>
      <c r="B122" s="555">
        <v>75801</v>
      </c>
      <c r="C122" s="462" t="s">
        <v>71</v>
      </c>
      <c r="D122" s="475"/>
      <c r="E122" s="506">
        <f aca="true" t="shared" si="41" ref="E122:J122">SUM(E123:E124)</f>
        <v>56136081</v>
      </c>
      <c r="F122" s="506">
        <f t="shared" si="41"/>
        <v>58443599</v>
      </c>
      <c r="G122" s="506">
        <f t="shared" si="41"/>
        <v>0</v>
      </c>
      <c r="H122" s="506">
        <f t="shared" si="41"/>
        <v>58443599</v>
      </c>
      <c r="I122" s="506">
        <f t="shared" si="41"/>
        <v>0</v>
      </c>
      <c r="J122" s="506">
        <f t="shared" si="41"/>
        <v>0</v>
      </c>
      <c r="K122" s="201">
        <f t="shared" si="27"/>
        <v>1.0411057907658356</v>
      </c>
      <c r="L122"/>
      <c r="M122"/>
      <c r="N122"/>
      <c r="O122"/>
    </row>
    <row r="123" spans="1:11" ht="28.5" customHeight="1" thickBot="1">
      <c r="A123" s="196"/>
      <c r="B123" s="230"/>
      <c r="C123" s="470" t="s">
        <v>88</v>
      </c>
      <c r="D123" s="191" t="s">
        <v>139</v>
      </c>
      <c r="E123" s="500">
        <v>30764848</v>
      </c>
      <c r="F123" s="37">
        <v>32825854</v>
      </c>
      <c r="G123" s="37"/>
      <c r="H123" s="582">
        <f>F123</f>
        <v>32825854</v>
      </c>
      <c r="I123" s="37"/>
      <c r="J123" s="37"/>
      <c r="K123" s="201">
        <f t="shared" si="27"/>
        <v>1.0669922373742915</v>
      </c>
    </row>
    <row r="124" spans="1:11" ht="30.75" customHeight="1" thickBot="1">
      <c r="A124" s="196"/>
      <c r="B124" s="230"/>
      <c r="C124" s="240" t="s">
        <v>89</v>
      </c>
      <c r="D124" s="210" t="s">
        <v>139</v>
      </c>
      <c r="E124" s="502">
        <v>25371233</v>
      </c>
      <c r="F124" s="379">
        <v>25617745</v>
      </c>
      <c r="G124" s="379"/>
      <c r="H124" s="539">
        <f>F124</f>
        <v>25617745</v>
      </c>
      <c r="I124" s="379"/>
      <c r="J124" s="379"/>
      <c r="K124" s="201">
        <f t="shared" si="27"/>
        <v>1.0097162010218423</v>
      </c>
    </row>
    <row r="125" spans="1:15" s="3" customFormat="1" ht="34.5" customHeight="1" thickBot="1">
      <c r="A125" s="204"/>
      <c r="B125" s="555">
        <v>75802</v>
      </c>
      <c r="C125" s="464" t="s">
        <v>230</v>
      </c>
      <c r="D125" s="478"/>
      <c r="E125" s="507">
        <f aca="true" t="shared" si="42" ref="E125:J125">SUM(E126)</f>
        <v>150000</v>
      </c>
      <c r="F125" s="507">
        <f t="shared" si="42"/>
        <v>0</v>
      </c>
      <c r="G125" s="507">
        <f t="shared" si="42"/>
        <v>0</v>
      </c>
      <c r="H125" s="507">
        <f t="shared" si="42"/>
        <v>0</v>
      </c>
      <c r="I125" s="507">
        <f t="shared" si="42"/>
        <v>0</v>
      </c>
      <c r="J125" s="507">
        <f t="shared" si="42"/>
        <v>0</v>
      </c>
      <c r="K125" s="201">
        <f t="shared" si="27"/>
        <v>0</v>
      </c>
      <c r="L125"/>
      <c r="M125"/>
      <c r="N125"/>
      <c r="O125"/>
    </row>
    <row r="126" spans="1:11" ht="26.25" customHeight="1" thickBot="1">
      <c r="A126" s="196"/>
      <c r="B126" s="230"/>
      <c r="C126" s="415" t="s">
        <v>214</v>
      </c>
      <c r="D126" s="431" t="s">
        <v>213</v>
      </c>
      <c r="E126" s="499">
        <v>150000</v>
      </c>
      <c r="F126" s="159"/>
      <c r="G126" s="159"/>
      <c r="H126" s="539">
        <f>F126</f>
        <v>0</v>
      </c>
      <c r="I126" s="159"/>
      <c r="J126" s="159"/>
      <c r="K126" s="201">
        <f t="shared" si="27"/>
        <v>0</v>
      </c>
    </row>
    <row r="127" spans="1:15" s="3" customFormat="1" ht="30" customHeight="1" thickBot="1">
      <c r="A127" s="204"/>
      <c r="B127" s="555">
        <v>75803</v>
      </c>
      <c r="C127" s="464" t="s">
        <v>99</v>
      </c>
      <c r="D127" s="478"/>
      <c r="E127" s="507">
        <f aca="true" t="shared" si="43" ref="E127:J127">SUM(E128)</f>
        <v>387133</v>
      </c>
      <c r="F127" s="507">
        <f t="shared" si="43"/>
        <v>588565</v>
      </c>
      <c r="G127" s="507">
        <f t="shared" si="43"/>
        <v>0</v>
      </c>
      <c r="H127" s="507">
        <f t="shared" si="43"/>
        <v>588565</v>
      </c>
      <c r="I127" s="507">
        <f t="shared" si="43"/>
        <v>0</v>
      </c>
      <c r="J127" s="507">
        <f t="shared" si="43"/>
        <v>0</v>
      </c>
      <c r="K127" s="201">
        <f t="shared" si="27"/>
        <v>1.5203173069720226</v>
      </c>
      <c r="L127"/>
      <c r="M127"/>
      <c r="N127"/>
      <c r="O127"/>
    </row>
    <row r="128" spans="1:11" ht="16.5" customHeight="1" thickBot="1">
      <c r="A128" s="196"/>
      <c r="B128" s="230"/>
      <c r="C128" s="415" t="s">
        <v>90</v>
      </c>
      <c r="D128" s="431" t="s">
        <v>139</v>
      </c>
      <c r="E128" s="499">
        <v>387133</v>
      </c>
      <c r="F128" s="159">
        <v>588565</v>
      </c>
      <c r="G128" s="159"/>
      <c r="H128" s="539">
        <f>F128</f>
        <v>588565</v>
      </c>
      <c r="I128" s="159"/>
      <c r="J128" s="159"/>
      <c r="K128" s="201">
        <f t="shared" si="27"/>
        <v>1.5203173069720226</v>
      </c>
    </row>
    <row r="129" spans="1:11" ht="27.75" customHeight="1" thickBot="1">
      <c r="A129" s="196"/>
      <c r="B129" s="559">
        <v>75807</v>
      </c>
      <c r="C129" s="468" t="s">
        <v>194</v>
      </c>
      <c r="D129" s="483"/>
      <c r="E129" s="510">
        <f aca="true" t="shared" si="44" ref="E129:J129">SUM(E130)</f>
        <v>3452442</v>
      </c>
      <c r="F129" s="510">
        <f t="shared" si="44"/>
        <v>4191167</v>
      </c>
      <c r="G129" s="510">
        <f t="shared" si="44"/>
        <v>0</v>
      </c>
      <c r="H129" s="510">
        <f t="shared" si="44"/>
        <v>4191167</v>
      </c>
      <c r="I129" s="510">
        <f t="shared" si="44"/>
        <v>0</v>
      </c>
      <c r="J129" s="510">
        <f t="shared" si="44"/>
        <v>0</v>
      </c>
      <c r="K129" s="201">
        <f t="shared" si="27"/>
        <v>1.213971733630862</v>
      </c>
    </row>
    <row r="130" spans="1:11" ht="15.75" customHeight="1" thickBot="1">
      <c r="A130" s="196"/>
      <c r="B130" s="230"/>
      <c r="C130" s="415" t="s">
        <v>90</v>
      </c>
      <c r="D130" s="431" t="s">
        <v>139</v>
      </c>
      <c r="E130" s="499">
        <v>3452442</v>
      </c>
      <c r="F130" s="159">
        <v>4191167</v>
      </c>
      <c r="G130" s="159"/>
      <c r="H130" s="539">
        <f>F130</f>
        <v>4191167</v>
      </c>
      <c r="I130" s="159"/>
      <c r="J130" s="159"/>
      <c r="K130" s="201">
        <f t="shared" si="27"/>
        <v>1.213971733630862</v>
      </c>
    </row>
    <row r="131" spans="1:11" ht="27" customHeight="1" thickBot="1">
      <c r="A131" s="196"/>
      <c r="B131" s="559">
        <v>75831</v>
      </c>
      <c r="C131" s="468" t="s">
        <v>221</v>
      </c>
      <c r="D131" s="483"/>
      <c r="E131" s="510">
        <f aca="true" t="shared" si="45" ref="E131:J131">SUM(E132)</f>
        <v>898666</v>
      </c>
      <c r="F131" s="510">
        <f t="shared" si="45"/>
        <v>2300230</v>
      </c>
      <c r="G131" s="510">
        <f t="shared" si="45"/>
        <v>0</v>
      </c>
      <c r="H131" s="510">
        <f t="shared" si="45"/>
        <v>2300230</v>
      </c>
      <c r="I131" s="510">
        <f t="shared" si="45"/>
        <v>0</v>
      </c>
      <c r="J131" s="510">
        <f t="shared" si="45"/>
        <v>0</v>
      </c>
      <c r="K131" s="201">
        <f t="shared" si="27"/>
        <v>2.5596050145437794</v>
      </c>
    </row>
    <row r="132" spans="1:11" ht="21.75" customHeight="1" thickBot="1">
      <c r="A132" s="196"/>
      <c r="B132" s="230"/>
      <c r="C132" s="415" t="s">
        <v>90</v>
      </c>
      <c r="D132" s="431" t="s">
        <v>139</v>
      </c>
      <c r="E132" s="499">
        <v>898666</v>
      </c>
      <c r="F132" s="159">
        <v>2300230</v>
      </c>
      <c r="G132" s="541"/>
      <c r="H132" s="539">
        <f>F132</f>
        <v>2300230</v>
      </c>
      <c r="I132" s="159"/>
      <c r="J132" s="159"/>
      <c r="K132" s="201">
        <f t="shared" si="27"/>
        <v>2.5596050145437794</v>
      </c>
    </row>
    <row r="133" spans="1:11" ht="28.5" customHeight="1" thickBot="1">
      <c r="A133" s="196"/>
      <c r="B133" s="559">
        <v>75832</v>
      </c>
      <c r="C133" s="468" t="s">
        <v>195</v>
      </c>
      <c r="D133" s="483"/>
      <c r="E133" s="510">
        <f aca="true" t="shared" si="46" ref="E133:J133">SUM(E134)</f>
        <v>256511</v>
      </c>
      <c r="F133" s="510">
        <f t="shared" si="46"/>
        <v>2294732</v>
      </c>
      <c r="G133" s="510">
        <f t="shared" si="46"/>
        <v>0</v>
      </c>
      <c r="H133" s="510">
        <f t="shared" si="46"/>
        <v>2294732</v>
      </c>
      <c r="I133" s="510">
        <f t="shared" si="46"/>
        <v>0</v>
      </c>
      <c r="J133" s="510">
        <f t="shared" si="46"/>
        <v>0</v>
      </c>
      <c r="K133" s="201">
        <f t="shared" si="27"/>
        <v>8.945939940197496</v>
      </c>
    </row>
    <row r="134" spans="1:11" ht="21.75" customHeight="1" thickBot="1">
      <c r="A134" s="196"/>
      <c r="B134" s="230"/>
      <c r="C134" s="415" t="s">
        <v>90</v>
      </c>
      <c r="D134" s="431" t="s">
        <v>139</v>
      </c>
      <c r="E134" s="499">
        <v>256511</v>
      </c>
      <c r="F134" s="159">
        <v>2294732</v>
      </c>
      <c r="G134" s="541"/>
      <c r="H134" s="539">
        <f>F134</f>
        <v>2294732</v>
      </c>
      <c r="I134" s="159"/>
      <c r="J134" s="159"/>
      <c r="K134" s="201">
        <f t="shared" si="27"/>
        <v>8.945939940197496</v>
      </c>
    </row>
    <row r="135" spans="1:15" s="1" customFormat="1" ht="22.5" customHeight="1" thickBot="1">
      <c r="A135" s="253">
        <v>801</v>
      </c>
      <c r="B135" s="557"/>
      <c r="C135" s="243" t="s">
        <v>42</v>
      </c>
      <c r="D135" s="255"/>
      <c r="E135" s="509">
        <f aca="true" t="shared" si="47" ref="E135:J135">SUM(E136+E143+E149+E151+E153+E157+E160)</f>
        <v>1083475</v>
      </c>
      <c r="F135" s="509">
        <f t="shared" si="47"/>
        <v>1696534</v>
      </c>
      <c r="G135" s="509">
        <f t="shared" si="47"/>
        <v>250057</v>
      </c>
      <c r="H135" s="509">
        <f t="shared" si="47"/>
        <v>0</v>
      </c>
      <c r="I135" s="509">
        <f t="shared" si="47"/>
        <v>0</v>
      </c>
      <c r="J135" s="509">
        <f t="shared" si="47"/>
        <v>1446477</v>
      </c>
      <c r="K135" s="201">
        <f t="shared" si="27"/>
        <v>1.5658266226724198</v>
      </c>
      <c r="L135"/>
      <c r="M135"/>
      <c r="N135"/>
      <c r="O135"/>
    </row>
    <row r="136" spans="1:15" s="3" customFormat="1" ht="18" customHeight="1" thickBot="1">
      <c r="A136" s="204"/>
      <c r="B136" s="556">
        <v>80101</v>
      </c>
      <c r="C136" s="462" t="s">
        <v>43</v>
      </c>
      <c r="D136" s="475"/>
      <c r="E136" s="506">
        <f aca="true" t="shared" si="48" ref="E136:J136">SUM(E137:E142)</f>
        <v>180171</v>
      </c>
      <c r="F136" s="506">
        <f t="shared" si="48"/>
        <v>60351</v>
      </c>
      <c r="G136" s="506">
        <f t="shared" si="48"/>
        <v>60351</v>
      </c>
      <c r="H136" s="506">
        <f t="shared" si="48"/>
        <v>0</v>
      </c>
      <c r="I136" s="506">
        <f t="shared" si="48"/>
        <v>0</v>
      </c>
      <c r="J136" s="506">
        <f t="shared" si="48"/>
        <v>0</v>
      </c>
      <c r="K136" s="201">
        <f t="shared" si="27"/>
        <v>0.3349651164726843</v>
      </c>
      <c r="L136"/>
      <c r="M136"/>
      <c r="N136"/>
      <c r="O136"/>
    </row>
    <row r="137" spans="1:11" ht="93" customHeight="1" thickBot="1">
      <c r="A137" s="196"/>
      <c r="B137" s="230"/>
      <c r="C137" s="470" t="s">
        <v>100</v>
      </c>
      <c r="D137" s="191" t="s">
        <v>113</v>
      </c>
      <c r="E137" s="589">
        <v>40351</v>
      </c>
      <c r="F137" s="591">
        <v>40351</v>
      </c>
      <c r="G137" s="592">
        <f>F137</f>
        <v>40351</v>
      </c>
      <c r="H137" s="591"/>
      <c r="I137" s="580"/>
      <c r="J137" s="580"/>
      <c r="K137" s="201">
        <f t="shared" si="27"/>
        <v>1</v>
      </c>
    </row>
    <row r="138" spans="1:11" ht="15" customHeight="1" thickBot="1">
      <c r="A138" s="196"/>
      <c r="B138" s="230"/>
      <c r="C138" s="235" t="s">
        <v>244</v>
      </c>
      <c r="D138" s="189" t="s">
        <v>110</v>
      </c>
      <c r="E138" s="588">
        <v>25</v>
      </c>
      <c r="F138" s="35"/>
      <c r="G138" s="583">
        <f>F138</f>
        <v>0</v>
      </c>
      <c r="H138" s="35"/>
      <c r="I138" s="35"/>
      <c r="J138" s="35"/>
      <c r="K138" s="201">
        <f t="shared" si="27"/>
        <v>0</v>
      </c>
    </row>
    <row r="139" spans="1:11" ht="40.5" customHeight="1" thickBot="1">
      <c r="A139" s="196"/>
      <c r="B139" s="230"/>
      <c r="C139" s="235" t="s">
        <v>92</v>
      </c>
      <c r="D139" s="189" t="s">
        <v>141</v>
      </c>
      <c r="E139" s="588">
        <v>7357</v>
      </c>
      <c r="F139" s="37"/>
      <c r="G139" s="35"/>
      <c r="H139" s="37"/>
      <c r="I139" s="583"/>
      <c r="J139" s="35"/>
      <c r="K139" s="201">
        <f t="shared" si="27"/>
        <v>0</v>
      </c>
    </row>
    <row r="140" spans="1:11" ht="68.25" customHeight="1" thickBot="1">
      <c r="A140" s="196"/>
      <c r="B140" s="230"/>
      <c r="C140" s="235" t="s">
        <v>245</v>
      </c>
      <c r="D140" s="189" t="s">
        <v>144</v>
      </c>
      <c r="E140" s="588">
        <v>101627</v>
      </c>
      <c r="F140" s="35"/>
      <c r="G140" s="35"/>
      <c r="H140" s="35"/>
      <c r="I140" s="583">
        <f>F140</f>
        <v>0</v>
      </c>
      <c r="J140" s="35"/>
      <c r="K140" s="201">
        <f t="shared" si="27"/>
        <v>0</v>
      </c>
    </row>
    <row r="141" spans="1:11" ht="68.25" customHeight="1" thickBot="1">
      <c r="A141" s="196"/>
      <c r="B141" s="230"/>
      <c r="C141" s="235" t="s">
        <v>246</v>
      </c>
      <c r="D141" s="189" t="s">
        <v>144</v>
      </c>
      <c r="E141" s="588">
        <v>20000</v>
      </c>
      <c r="F141" s="35"/>
      <c r="G141" s="35"/>
      <c r="H141" s="35"/>
      <c r="I141" s="586">
        <f>F141</f>
        <v>0</v>
      </c>
      <c r="J141" s="35"/>
      <c r="K141" s="201">
        <f t="shared" si="27"/>
        <v>0</v>
      </c>
    </row>
    <row r="142" spans="1:11" ht="15.75" thickBot="1">
      <c r="A142" s="196"/>
      <c r="B142" s="230"/>
      <c r="C142" s="240" t="s">
        <v>4</v>
      </c>
      <c r="D142" s="210" t="s">
        <v>122</v>
      </c>
      <c r="E142" s="590">
        <v>10811</v>
      </c>
      <c r="F142" s="33">
        <v>20000</v>
      </c>
      <c r="G142" s="585">
        <f>F142</f>
        <v>20000</v>
      </c>
      <c r="H142" s="33"/>
      <c r="I142" s="593"/>
      <c r="J142" s="33"/>
      <c r="K142" s="201">
        <f t="shared" si="27"/>
        <v>1.8499676255665525</v>
      </c>
    </row>
    <row r="143" spans="1:15" s="3" customFormat="1" ht="18" customHeight="1" thickBot="1">
      <c r="A143" s="204"/>
      <c r="B143" s="555">
        <v>80110</v>
      </c>
      <c r="C143" s="464" t="s">
        <v>44</v>
      </c>
      <c r="D143" s="478"/>
      <c r="E143" s="507">
        <f aca="true" t="shared" si="49" ref="E143:J143">SUM(E144:E148)</f>
        <v>739141</v>
      </c>
      <c r="F143" s="507">
        <f t="shared" si="49"/>
        <v>1497991</v>
      </c>
      <c r="G143" s="507">
        <f t="shared" si="49"/>
        <v>55068</v>
      </c>
      <c r="H143" s="507">
        <f t="shared" si="49"/>
        <v>0</v>
      </c>
      <c r="I143" s="507">
        <f t="shared" si="49"/>
        <v>0</v>
      </c>
      <c r="J143" s="507">
        <f t="shared" si="49"/>
        <v>1442923</v>
      </c>
      <c r="K143" s="201">
        <f t="shared" si="27"/>
        <v>2.0266647364981782</v>
      </c>
      <c r="L143"/>
      <c r="M143"/>
      <c r="N143"/>
      <c r="O143"/>
    </row>
    <row r="144" spans="1:15" s="3" customFormat="1" ht="91.5" customHeight="1" thickBot="1">
      <c r="A144" s="204"/>
      <c r="B144" s="551"/>
      <c r="C144" s="470" t="s">
        <v>100</v>
      </c>
      <c r="D144" s="485" t="s">
        <v>113</v>
      </c>
      <c r="E144" s="512">
        <v>41068</v>
      </c>
      <c r="F144" s="532">
        <v>41068</v>
      </c>
      <c r="G144" s="158">
        <f>F144</f>
        <v>41068</v>
      </c>
      <c r="H144" s="532"/>
      <c r="I144" s="532"/>
      <c r="J144" s="532"/>
      <c r="K144" s="201">
        <f aca="true" t="shared" si="50" ref="K144:K211">F144/E144</f>
        <v>1</v>
      </c>
      <c r="L144"/>
      <c r="M144"/>
      <c r="N144"/>
      <c r="O144"/>
    </row>
    <row r="145" spans="1:11" ht="69.75" customHeight="1" thickBot="1">
      <c r="A145" s="196"/>
      <c r="B145" s="230"/>
      <c r="C145" s="235" t="s">
        <v>247</v>
      </c>
      <c r="D145" s="189" t="s">
        <v>144</v>
      </c>
      <c r="E145" s="501">
        <v>40061</v>
      </c>
      <c r="F145" s="35"/>
      <c r="G145" s="35">
        <f>F145</f>
        <v>0</v>
      </c>
      <c r="H145" s="35"/>
      <c r="I145" s="583">
        <f>F145</f>
        <v>0</v>
      </c>
      <c r="J145" s="35"/>
      <c r="K145" s="201">
        <f t="shared" si="50"/>
        <v>0</v>
      </c>
    </row>
    <row r="146" spans="1:11" ht="46.5" customHeight="1" thickBot="1">
      <c r="A146" s="196"/>
      <c r="B146" s="230"/>
      <c r="C146" s="235" t="s">
        <v>296</v>
      </c>
      <c r="D146" s="189" t="s">
        <v>294</v>
      </c>
      <c r="E146" s="501">
        <v>405378</v>
      </c>
      <c r="F146" s="35">
        <v>1442923</v>
      </c>
      <c r="G146" s="35"/>
      <c r="H146" s="35"/>
      <c r="I146" s="583"/>
      <c r="J146" s="35">
        <f>F146</f>
        <v>1442923</v>
      </c>
      <c r="K146" s="201"/>
    </row>
    <row r="147" spans="1:11" ht="58.5" customHeight="1" thickBot="1">
      <c r="A147" s="196"/>
      <c r="B147" s="230"/>
      <c r="C147" s="235" t="s">
        <v>167</v>
      </c>
      <c r="D147" s="189" t="s">
        <v>248</v>
      </c>
      <c r="E147" s="501">
        <v>246040</v>
      </c>
      <c r="F147" s="35"/>
      <c r="G147" s="35"/>
      <c r="H147" s="35"/>
      <c r="I147" s="539">
        <f>F147</f>
        <v>0</v>
      </c>
      <c r="J147" s="35"/>
      <c r="K147" s="201">
        <f t="shared" si="50"/>
        <v>0</v>
      </c>
    </row>
    <row r="148" spans="1:11" ht="15.75" thickBot="1">
      <c r="A148" s="196"/>
      <c r="B148" s="230"/>
      <c r="C148" s="240" t="s">
        <v>4</v>
      </c>
      <c r="D148" s="210" t="s">
        <v>122</v>
      </c>
      <c r="E148" s="502">
        <v>6594</v>
      </c>
      <c r="F148" s="379">
        <v>14000</v>
      </c>
      <c r="G148" s="539">
        <f>F148</f>
        <v>14000</v>
      </c>
      <c r="H148" s="379"/>
      <c r="I148" s="379"/>
      <c r="J148" s="379"/>
      <c r="K148" s="201">
        <f t="shared" si="50"/>
        <v>2.1231422505307855</v>
      </c>
    </row>
    <row r="149" spans="1:15" s="5" customFormat="1" ht="18" customHeight="1" thickBot="1">
      <c r="A149" s="204"/>
      <c r="B149" s="555">
        <v>80120</v>
      </c>
      <c r="C149" s="464" t="s">
        <v>45</v>
      </c>
      <c r="D149" s="478"/>
      <c r="E149" s="507">
        <f aca="true" t="shared" si="51" ref="E149:J149">SUM(E150)</f>
        <v>42794</v>
      </c>
      <c r="F149" s="507">
        <f t="shared" si="51"/>
        <v>42794</v>
      </c>
      <c r="G149" s="507">
        <f t="shared" si="51"/>
        <v>42794</v>
      </c>
      <c r="H149" s="507">
        <f t="shared" si="51"/>
        <v>0</v>
      </c>
      <c r="I149" s="507">
        <f t="shared" si="51"/>
        <v>0</v>
      </c>
      <c r="J149" s="507">
        <f t="shared" si="51"/>
        <v>0</v>
      </c>
      <c r="K149" s="201">
        <f t="shared" si="50"/>
        <v>1</v>
      </c>
      <c r="L149"/>
      <c r="M149"/>
      <c r="N149"/>
      <c r="O149"/>
    </row>
    <row r="150" spans="1:15" s="5" customFormat="1" ht="93" customHeight="1" thickBot="1">
      <c r="A150" s="204"/>
      <c r="B150" s="551"/>
      <c r="C150" s="415" t="s">
        <v>100</v>
      </c>
      <c r="D150" s="484" t="s">
        <v>113</v>
      </c>
      <c r="E150" s="508">
        <v>42794</v>
      </c>
      <c r="F150" s="533">
        <v>42794</v>
      </c>
      <c r="G150" s="539">
        <f>F150</f>
        <v>42794</v>
      </c>
      <c r="H150" s="533"/>
      <c r="I150" s="533"/>
      <c r="J150" s="533"/>
      <c r="K150" s="201">
        <f t="shared" si="50"/>
        <v>1</v>
      </c>
      <c r="L150"/>
      <c r="M150"/>
      <c r="N150"/>
      <c r="O150"/>
    </row>
    <row r="151" spans="1:15" s="4" customFormat="1" ht="15" customHeight="1" thickBot="1">
      <c r="A151" s="196"/>
      <c r="B151" s="559">
        <v>80123</v>
      </c>
      <c r="C151" s="468" t="s">
        <v>148</v>
      </c>
      <c r="D151" s="483"/>
      <c r="E151" s="510">
        <f aca="true" t="shared" si="52" ref="E151:J151">SUM(E152)</f>
        <v>2960</v>
      </c>
      <c r="F151" s="510">
        <f t="shared" si="52"/>
        <v>2000</v>
      </c>
      <c r="G151" s="510">
        <f t="shared" si="52"/>
        <v>2000</v>
      </c>
      <c r="H151" s="510">
        <f t="shared" si="52"/>
        <v>0</v>
      </c>
      <c r="I151" s="510">
        <f t="shared" si="52"/>
        <v>0</v>
      </c>
      <c r="J151" s="510">
        <f t="shared" si="52"/>
        <v>0</v>
      </c>
      <c r="K151" s="201">
        <f t="shared" si="50"/>
        <v>0.6756756756756757</v>
      </c>
      <c r="L151"/>
      <c r="M151"/>
      <c r="N151"/>
      <c r="O151"/>
    </row>
    <row r="152" spans="1:15" s="4" customFormat="1" ht="92.25" customHeight="1" thickBot="1">
      <c r="A152" s="196"/>
      <c r="B152" s="552"/>
      <c r="C152" s="415" t="s">
        <v>100</v>
      </c>
      <c r="D152" s="486" t="s">
        <v>113</v>
      </c>
      <c r="E152" s="513">
        <v>2960</v>
      </c>
      <c r="F152" s="533">
        <v>2000</v>
      </c>
      <c r="G152" s="534">
        <f>F152</f>
        <v>2000</v>
      </c>
      <c r="H152" s="533"/>
      <c r="I152" s="533"/>
      <c r="J152" s="533"/>
      <c r="K152" s="201">
        <f t="shared" si="50"/>
        <v>0.6756756756756757</v>
      </c>
      <c r="L152"/>
      <c r="M152"/>
      <c r="N152"/>
      <c r="O152"/>
    </row>
    <row r="153" spans="1:15" s="5" customFormat="1" ht="18" customHeight="1" thickBot="1">
      <c r="A153" s="204"/>
      <c r="B153" s="555">
        <v>80130</v>
      </c>
      <c r="C153" s="464" t="s">
        <v>104</v>
      </c>
      <c r="D153" s="478"/>
      <c r="E153" s="507">
        <f aca="true" t="shared" si="53" ref="E153:J153">SUM(E154:E156)</f>
        <v>106218</v>
      </c>
      <c r="F153" s="507">
        <f t="shared" si="53"/>
        <v>64330</v>
      </c>
      <c r="G153" s="507">
        <f t="shared" si="53"/>
        <v>64330</v>
      </c>
      <c r="H153" s="507">
        <f t="shared" si="53"/>
        <v>0</v>
      </c>
      <c r="I153" s="507">
        <f t="shared" si="53"/>
        <v>0</v>
      </c>
      <c r="J153" s="507">
        <f t="shared" si="53"/>
        <v>0</v>
      </c>
      <c r="K153" s="201">
        <f t="shared" si="50"/>
        <v>0.6056412284170292</v>
      </c>
      <c r="L153"/>
      <c r="M153"/>
      <c r="N153"/>
      <c r="O153"/>
    </row>
    <row r="154" spans="1:15" s="5" customFormat="1" ht="94.5" customHeight="1" thickBot="1">
      <c r="A154" s="204"/>
      <c r="B154" s="551"/>
      <c r="C154" s="470" t="s">
        <v>100</v>
      </c>
      <c r="D154" s="487" t="s">
        <v>113</v>
      </c>
      <c r="E154" s="512">
        <v>25704</v>
      </c>
      <c r="F154" s="532">
        <v>38330</v>
      </c>
      <c r="G154" s="539">
        <f>F154</f>
        <v>38330</v>
      </c>
      <c r="H154" s="532"/>
      <c r="I154" s="532"/>
      <c r="J154" s="532"/>
      <c r="K154" s="201">
        <f t="shared" si="50"/>
        <v>1.4912075941487706</v>
      </c>
      <c r="L154"/>
      <c r="M154"/>
      <c r="N154"/>
      <c r="O154"/>
    </row>
    <row r="155" spans="1:15" s="5" customFormat="1" ht="58.5" customHeight="1" thickBot="1">
      <c r="A155" s="204"/>
      <c r="B155" s="551"/>
      <c r="C155" s="240" t="s">
        <v>283</v>
      </c>
      <c r="D155" s="488" t="s">
        <v>294</v>
      </c>
      <c r="E155" s="527">
        <v>80514</v>
      </c>
      <c r="F155" s="143"/>
      <c r="G155" s="620"/>
      <c r="H155" s="143"/>
      <c r="I155" s="143"/>
      <c r="J155" s="143"/>
      <c r="K155" s="201">
        <f t="shared" si="50"/>
        <v>0</v>
      </c>
      <c r="L155"/>
      <c r="M155"/>
      <c r="N155"/>
      <c r="O155"/>
    </row>
    <row r="156" spans="1:15" s="5" customFormat="1" ht="18.75" customHeight="1" thickBot="1">
      <c r="A156" s="204"/>
      <c r="B156" s="551"/>
      <c r="C156" s="240" t="s">
        <v>4</v>
      </c>
      <c r="D156" s="619" t="s">
        <v>122</v>
      </c>
      <c r="E156" s="508"/>
      <c r="F156" s="533">
        <v>26000</v>
      </c>
      <c r="G156" s="534">
        <f>F156</f>
        <v>26000</v>
      </c>
      <c r="H156" s="533"/>
      <c r="I156" s="533"/>
      <c r="J156" s="533"/>
      <c r="K156" s="201"/>
      <c r="L156"/>
      <c r="M156"/>
      <c r="N156"/>
      <c r="O156"/>
    </row>
    <row r="157" spans="1:15" s="5" customFormat="1" ht="42" customHeight="1" thickBot="1">
      <c r="A157" s="204"/>
      <c r="B157" s="555">
        <v>80140</v>
      </c>
      <c r="C157" s="464" t="s">
        <v>72</v>
      </c>
      <c r="D157" s="478"/>
      <c r="E157" s="507">
        <f aca="true" t="shared" si="54" ref="E157:J157">SUM(E158:E159)</f>
        <v>11691</v>
      </c>
      <c r="F157" s="507">
        <f t="shared" si="54"/>
        <v>25514</v>
      </c>
      <c r="G157" s="507">
        <f t="shared" si="54"/>
        <v>25514</v>
      </c>
      <c r="H157" s="507">
        <f t="shared" si="54"/>
        <v>0</v>
      </c>
      <c r="I157" s="507">
        <f t="shared" si="54"/>
        <v>0</v>
      </c>
      <c r="J157" s="507">
        <f t="shared" si="54"/>
        <v>0</v>
      </c>
      <c r="K157" s="201">
        <f t="shared" si="50"/>
        <v>2.1823625010691985</v>
      </c>
      <c r="L157"/>
      <c r="M157"/>
      <c r="N157"/>
      <c r="O157"/>
    </row>
    <row r="158" spans="1:15" s="4" customFormat="1" ht="90.75" customHeight="1" thickBot="1">
      <c r="A158" s="196"/>
      <c r="B158" s="230"/>
      <c r="C158" s="621" t="s">
        <v>100</v>
      </c>
      <c r="D158" s="622" t="s">
        <v>113</v>
      </c>
      <c r="E158" s="623">
        <v>11691</v>
      </c>
      <c r="F158" s="624">
        <v>21514</v>
      </c>
      <c r="G158" s="625">
        <f>F158</f>
        <v>21514</v>
      </c>
      <c r="H158" s="580"/>
      <c r="I158" s="580"/>
      <c r="J158" s="580"/>
      <c r="K158" s="201">
        <f t="shared" si="50"/>
        <v>1.8402189718586948</v>
      </c>
      <c r="L158"/>
      <c r="M158"/>
      <c r="N158"/>
      <c r="O158"/>
    </row>
    <row r="159" spans="1:15" s="4" customFormat="1" ht="17.25" customHeight="1" thickBot="1">
      <c r="A159" s="196"/>
      <c r="B159" s="230"/>
      <c r="C159" s="415" t="s">
        <v>4</v>
      </c>
      <c r="D159" s="487" t="s">
        <v>122</v>
      </c>
      <c r="E159" s="514"/>
      <c r="F159" s="534">
        <v>4000</v>
      </c>
      <c r="G159" s="634">
        <f>F159</f>
        <v>4000</v>
      </c>
      <c r="H159" s="159"/>
      <c r="I159" s="159"/>
      <c r="J159" s="159"/>
      <c r="K159" s="201"/>
      <c r="L159"/>
      <c r="M159"/>
      <c r="N159"/>
      <c r="O159"/>
    </row>
    <row r="160" spans="1:15" s="5" customFormat="1" ht="18" customHeight="1" thickBot="1">
      <c r="A160" s="204"/>
      <c r="B160" s="555">
        <v>80195</v>
      </c>
      <c r="C160" s="464" t="s">
        <v>5</v>
      </c>
      <c r="D160" s="478"/>
      <c r="E160" s="507">
        <f aca="true" t="shared" si="55" ref="E160:J160">SUM(E161:E163)</f>
        <v>500</v>
      </c>
      <c r="F160" s="507">
        <f t="shared" si="55"/>
        <v>3554</v>
      </c>
      <c r="G160" s="507">
        <f t="shared" si="55"/>
        <v>0</v>
      </c>
      <c r="H160" s="507">
        <f t="shared" si="55"/>
        <v>0</v>
      </c>
      <c r="I160" s="507">
        <f t="shared" si="55"/>
        <v>0</v>
      </c>
      <c r="J160" s="507">
        <f t="shared" si="55"/>
        <v>3554</v>
      </c>
      <c r="K160" s="201">
        <f t="shared" si="50"/>
        <v>7.108</v>
      </c>
      <c r="L160"/>
      <c r="M160"/>
      <c r="N160"/>
      <c r="O160"/>
    </row>
    <row r="161" spans="1:15" s="4" customFormat="1" ht="48.75" customHeight="1" thickBot="1">
      <c r="A161" s="196"/>
      <c r="B161" s="230"/>
      <c r="C161" s="470" t="s">
        <v>92</v>
      </c>
      <c r="D161" s="191" t="s">
        <v>141</v>
      </c>
      <c r="E161" s="515">
        <v>300</v>
      </c>
      <c r="F161" s="37"/>
      <c r="G161" s="37"/>
      <c r="H161" s="37"/>
      <c r="I161" s="582">
        <f>F161</f>
        <v>0</v>
      </c>
      <c r="J161" s="37"/>
      <c r="K161" s="201">
        <f t="shared" si="50"/>
        <v>0</v>
      </c>
      <c r="L161"/>
      <c r="M161"/>
      <c r="N161"/>
      <c r="O161"/>
    </row>
    <row r="162" spans="1:15" s="4" customFormat="1" ht="71.25" customHeight="1" thickBot="1">
      <c r="A162" s="196"/>
      <c r="B162" s="230"/>
      <c r="C162" s="415" t="s">
        <v>302</v>
      </c>
      <c r="D162" s="431" t="s">
        <v>298</v>
      </c>
      <c r="E162" s="528"/>
      <c r="F162" s="35">
        <v>3554</v>
      </c>
      <c r="G162" s="35"/>
      <c r="H162" s="35"/>
      <c r="I162" s="583"/>
      <c r="J162" s="35">
        <f>F162</f>
        <v>3554</v>
      </c>
      <c r="K162" s="201"/>
      <c r="L162"/>
      <c r="M162"/>
      <c r="N162"/>
      <c r="O162"/>
    </row>
    <row r="163" spans="1:15" s="4" customFormat="1" ht="42" customHeight="1" thickBot="1">
      <c r="A163" s="196"/>
      <c r="B163" s="230"/>
      <c r="C163" s="240" t="s">
        <v>91</v>
      </c>
      <c r="D163" s="210" t="s">
        <v>140</v>
      </c>
      <c r="E163" s="514">
        <v>200</v>
      </c>
      <c r="F163" s="159"/>
      <c r="G163" s="159"/>
      <c r="H163" s="159"/>
      <c r="I163" s="539">
        <f>F163</f>
        <v>0</v>
      </c>
      <c r="J163" s="159"/>
      <c r="K163" s="201">
        <f t="shared" si="50"/>
        <v>0</v>
      </c>
      <c r="L163"/>
      <c r="M163"/>
      <c r="N163"/>
      <c r="O163"/>
    </row>
    <row r="164" spans="1:15" s="4" customFormat="1" ht="42" customHeight="1" thickBot="1">
      <c r="A164" s="371">
        <v>803</v>
      </c>
      <c r="B164" s="563"/>
      <c r="C164" s="382" t="s">
        <v>251</v>
      </c>
      <c r="D164" s="212"/>
      <c r="E164" s="504">
        <f aca="true" t="shared" si="56" ref="E164:J164">SUM(E165)</f>
        <v>78486</v>
      </c>
      <c r="F164" s="504">
        <f t="shared" si="56"/>
        <v>49679</v>
      </c>
      <c r="G164" s="504">
        <f t="shared" si="56"/>
        <v>0</v>
      </c>
      <c r="H164" s="504">
        <f t="shared" si="56"/>
        <v>0</v>
      </c>
      <c r="I164" s="504">
        <f t="shared" si="56"/>
        <v>12420</v>
      </c>
      <c r="J164" s="504">
        <f t="shared" si="56"/>
        <v>37259</v>
      </c>
      <c r="K164" s="201">
        <f t="shared" si="50"/>
        <v>0.6329663889101241</v>
      </c>
      <c r="L164"/>
      <c r="M164"/>
      <c r="N164"/>
      <c r="O164"/>
    </row>
    <row r="165" spans="1:15" s="4" customFormat="1" ht="42" customHeight="1" thickBot="1">
      <c r="A165" s="196"/>
      <c r="B165" s="564">
        <v>80309</v>
      </c>
      <c r="C165" s="471" t="s">
        <v>250</v>
      </c>
      <c r="D165" s="490"/>
      <c r="E165" s="498">
        <f aca="true" t="shared" si="57" ref="E165:J165">SUM(E166:E167)</f>
        <v>78486</v>
      </c>
      <c r="F165" s="498">
        <f t="shared" si="57"/>
        <v>49679</v>
      </c>
      <c r="G165" s="498">
        <f t="shared" si="57"/>
        <v>0</v>
      </c>
      <c r="H165" s="498">
        <f t="shared" si="57"/>
        <v>0</v>
      </c>
      <c r="I165" s="498">
        <f t="shared" si="57"/>
        <v>12420</v>
      </c>
      <c r="J165" s="498">
        <f t="shared" si="57"/>
        <v>37259</v>
      </c>
      <c r="K165" s="201">
        <f t="shared" si="50"/>
        <v>0.6329663889101241</v>
      </c>
      <c r="L165"/>
      <c r="M165"/>
      <c r="N165"/>
      <c r="O165"/>
    </row>
    <row r="166" spans="1:15" s="4" customFormat="1" ht="81.75" customHeight="1" thickBot="1">
      <c r="A166" s="196"/>
      <c r="B166" s="445"/>
      <c r="C166" s="469" t="s">
        <v>317</v>
      </c>
      <c r="D166" s="491" t="s">
        <v>300</v>
      </c>
      <c r="E166" s="500">
        <v>58545</v>
      </c>
      <c r="F166" s="535">
        <v>37259</v>
      </c>
      <c r="G166" s="535"/>
      <c r="H166" s="535"/>
      <c r="I166" s="582"/>
      <c r="J166" s="535">
        <f>F166</f>
        <v>37259</v>
      </c>
      <c r="K166" s="201">
        <f t="shared" si="50"/>
        <v>0.6364164318045947</v>
      </c>
      <c r="L166"/>
      <c r="M166"/>
      <c r="N166"/>
      <c r="O166"/>
    </row>
    <row r="167" spans="1:15" s="4" customFormat="1" ht="81.75" customHeight="1" thickBot="1">
      <c r="A167" s="196"/>
      <c r="B167" s="230"/>
      <c r="C167" s="469" t="s">
        <v>317</v>
      </c>
      <c r="D167" s="210" t="s">
        <v>299</v>
      </c>
      <c r="E167" s="517">
        <v>19941</v>
      </c>
      <c r="F167" s="379">
        <v>12420</v>
      </c>
      <c r="G167" s="379"/>
      <c r="H167" s="379"/>
      <c r="I167" s="587">
        <f>F167</f>
        <v>12420</v>
      </c>
      <c r="J167" s="379"/>
      <c r="K167" s="201">
        <f t="shared" si="50"/>
        <v>0.6228373702422145</v>
      </c>
      <c r="L167"/>
      <c r="M167"/>
      <c r="N167"/>
      <c r="O167"/>
    </row>
    <row r="168" spans="1:15" s="7" customFormat="1" ht="24" customHeight="1" thickBot="1">
      <c r="A168" s="253">
        <v>851</v>
      </c>
      <c r="B168" s="557"/>
      <c r="C168" s="243" t="s">
        <v>46</v>
      </c>
      <c r="D168" s="255"/>
      <c r="E168" s="509">
        <f aca="true" t="shared" si="58" ref="E168:J168">SUM(E169)</f>
        <v>35000</v>
      </c>
      <c r="F168" s="509">
        <f t="shared" si="58"/>
        <v>32000</v>
      </c>
      <c r="G168" s="509">
        <f t="shared" si="58"/>
        <v>0</v>
      </c>
      <c r="H168" s="509">
        <f t="shared" si="58"/>
        <v>0</v>
      </c>
      <c r="I168" s="509">
        <f t="shared" si="58"/>
        <v>32000</v>
      </c>
      <c r="J168" s="509">
        <f t="shared" si="58"/>
        <v>0</v>
      </c>
      <c r="K168" s="201">
        <f t="shared" si="50"/>
        <v>0.9142857142857143</v>
      </c>
      <c r="L168"/>
      <c r="M168"/>
      <c r="N168"/>
      <c r="O168"/>
    </row>
    <row r="169" spans="1:15" s="5" customFormat="1" ht="54" customHeight="1" thickBot="1">
      <c r="A169" s="204"/>
      <c r="B169" s="556">
        <v>85156</v>
      </c>
      <c r="C169" s="462" t="s">
        <v>105</v>
      </c>
      <c r="D169" s="475"/>
      <c r="E169" s="506">
        <f aca="true" t="shared" si="59" ref="E169:J169">SUM(E170:E172)</f>
        <v>35000</v>
      </c>
      <c r="F169" s="506">
        <f t="shared" si="59"/>
        <v>32000</v>
      </c>
      <c r="G169" s="506">
        <f t="shared" si="59"/>
        <v>0</v>
      </c>
      <c r="H169" s="506">
        <f t="shared" si="59"/>
        <v>0</v>
      </c>
      <c r="I169" s="506">
        <f t="shared" si="59"/>
        <v>32000</v>
      </c>
      <c r="J169" s="506">
        <f t="shared" si="59"/>
        <v>0</v>
      </c>
      <c r="K169" s="201">
        <f t="shared" si="50"/>
        <v>0.9142857142857143</v>
      </c>
      <c r="L169"/>
      <c r="M169"/>
      <c r="N169"/>
      <c r="O169"/>
    </row>
    <row r="170" spans="1:15" s="4" customFormat="1" ht="91.5" customHeight="1" thickBot="1">
      <c r="A170" s="196"/>
      <c r="B170" s="230"/>
      <c r="C170" s="469" t="s">
        <v>184</v>
      </c>
      <c r="D170" s="191" t="s">
        <v>116</v>
      </c>
      <c r="E170" s="500">
        <v>1000</v>
      </c>
      <c r="F170" s="37">
        <v>2000</v>
      </c>
      <c r="G170" s="37"/>
      <c r="H170" s="37"/>
      <c r="I170" s="582">
        <f>F170</f>
        <v>2000</v>
      </c>
      <c r="J170" s="37"/>
      <c r="K170" s="201">
        <f t="shared" si="50"/>
        <v>2</v>
      </c>
      <c r="L170"/>
      <c r="M170"/>
      <c r="N170"/>
      <c r="O170"/>
    </row>
    <row r="171" spans="1:15" s="4" customFormat="1" ht="66" customHeight="1" thickBot="1">
      <c r="A171" s="196"/>
      <c r="B171" s="230"/>
      <c r="C171" s="238" t="s">
        <v>82</v>
      </c>
      <c r="D171" s="189" t="s">
        <v>120</v>
      </c>
      <c r="E171" s="518">
        <v>4000</v>
      </c>
      <c r="F171" s="35">
        <v>3000</v>
      </c>
      <c r="G171" s="35"/>
      <c r="H171" s="35"/>
      <c r="I171" s="583">
        <f>F171</f>
        <v>3000</v>
      </c>
      <c r="J171" s="35"/>
      <c r="K171" s="201">
        <f t="shared" si="50"/>
        <v>0.75</v>
      </c>
      <c r="L171"/>
      <c r="M171"/>
      <c r="N171"/>
      <c r="O171"/>
    </row>
    <row r="172" spans="1:15" s="4" customFormat="1" ht="81.75" customHeight="1" thickBot="1">
      <c r="A172" s="196"/>
      <c r="B172" s="230"/>
      <c r="C172" s="235" t="s">
        <v>183</v>
      </c>
      <c r="D172" s="189" t="s">
        <v>116</v>
      </c>
      <c r="E172" s="518">
        <v>30000</v>
      </c>
      <c r="F172" s="35">
        <v>27000</v>
      </c>
      <c r="G172" s="35"/>
      <c r="H172" s="35"/>
      <c r="I172" s="539">
        <f>F172</f>
        <v>27000</v>
      </c>
      <c r="J172" s="35"/>
      <c r="K172" s="201">
        <f t="shared" si="50"/>
        <v>0.9</v>
      </c>
      <c r="L172"/>
      <c r="M172"/>
      <c r="N172"/>
      <c r="O172"/>
    </row>
    <row r="173" spans="1:15" s="7" customFormat="1" ht="22.5" customHeight="1" thickBot="1">
      <c r="A173" s="253">
        <v>852</v>
      </c>
      <c r="B173" s="557"/>
      <c r="C173" s="472" t="s">
        <v>106</v>
      </c>
      <c r="D173" s="492"/>
      <c r="E173" s="519">
        <f aca="true" t="shared" si="60" ref="E173:J173">SUM(E174+E179+E186+E192+E195+E199+E201+E204+E208+E212+E215+E217)</f>
        <v>17221650</v>
      </c>
      <c r="F173" s="519">
        <f t="shared" si="60"/>
        <v>20528863</v>
      </c>
      <c r="G173" s="519">
        <f t="shared" si="60"/>
        <v>686362</v>
      </c>
      <c r="H173" s="519">
        <f t="shared" si="60"/>
        <v>0</v>
      </c>
      <c r="I173" s="519">
        <f t="shared" si="60"/>
        <v>19842501</v>
      </c>
      <c r="J173" s="519">
        <f t="shared" si="60"/>
        <v>0</v>
      </c>
      <c r="K173" s="201">
        <f t="shared" si="50"/>
        <v>1.1920381032014935</v>
      </c>
      <c r="L173"/>
      <c r="M173"/>
      <c r="N173"/>
      <c r="O173"/>
    </row>
    <row r="174" spans="1:15" s="5" customFormat="1" ht="27" customHeight="1" thickBot="1">
      <c r="A174" s="204"/>
      <c r="B174" s="556">
        <v>85201</v>
      </c>
      <c r="C174" s="464" t="s">
        <v>47</v>
      </c>
      <c r="D174" s="478"/>
      <c r="E174" s="507">
        <f aca="true" t="shared" si="61" ref="E174:J174">SUM(E175:E178)</f>
        <v>470220</v>
      </c>
      <c r="F174" s="507">
        <f t="shared" si="61"/>
        <v>563509</v>
      </c>
      <c r="G174" s="507">
        <f t="shared" si="61"/>
        <v>25944</v>
      </c>
      <c r="H174" s="507">
        <f t="shared" si="61"/>
        <v>0</v>
      </c>
      <c r="I174" s="507">
        <f t="shared" si="61"/>
        <v>537565</v>
      </c>
      <c r="J174" s="507">
        <f t="shared" si="61"/>
        <v>0</v>
      </c>
      <c r="K174" s="201">
        <f t="shared" si="50"/>
        <v>1.1983943685934244</v>
      </c>
      <c r="L174"/>
      <c r="M174"/>
      <c r="N174"/>
      <c r="O174"/>
    </row>
    <row r="175" spans="1:15" s="4" customFormat="1" ht="15.75" thickBot="1">
      <c r="A175" s="196"/>
      <c r="B175" s="230"/>
      <c r="C175" s="470" t="s">
        <v>48</v>
      </c>
      <c r="D175" s="191" t="s">
        <v>142</v>
      </c>
      <c r="E175" s="520">
        <v>18700</v>
      </c>
      <c r="F175" s="457">
        <v>19144</v>
      </c>
      <c r="G175" s="539">
        <f>F175</f>
        <v>19144</v>
      </c>
      <c r="H175" s="37"/>
      <c r="I175" s="37"/>
      <c r="J175" s="37"/>
      <c r="K175" s="201">
        <f t="shared" si="50"/>
        <v>1.0237433155080213</v>
      </c>
      <c r="L175"/>
      <c r="M175"/>
      <c r="N175"/>
      <c r="O175"/>
    </row>
    <row r="176" spans="1:15" s="4" customFormat="1" ht="56.25" customHeight="1" thickBot="1">
      <c r="A176" s="196"/>
      <c r="B176" s="230"/>
      <c r="C176" s="235" t="s">
        <v>239</v>
      </c>
      <c r="D176" s="189" t="s">
        <v>238</v>
      </c>
      <c r="E176" s="518">
        <v>5200</v>
      </c>
      <c r="F176" s="456">
        <v>5200</v>
      </c>
      <c r="G176" s="583">
        <f>F176</f>
        <v>5200</v>
      </c>
      <c r="H176" s="35"/>
      <c r="I176" s="35"/>
      <c r="J176" s="35"/>
      <c r="K176" s="201">
        <f t="shared" si="50"/>
        <v>1</v>
      </c>
      <c r="L176"/>
      <c r="M176"/>
      <c r="N176"/>
      <c r="O176"/>
    </row>
    <row r="177" spans="1:15" s="4" customFormat="1" ht="14.25" customHeight="1" thickBot="1">
      <c r="A177" s="196"/>
      <c r="B177" s="230"/>
      <c r="C177" s="235" t="s">
        <v>4</v>
      </c>
      <c r="D177" s="189" t="s">
        <v>122</v>
      </c>
      <c r="E177" s="518">
        <v>1600</v>
      </c>
      <c r="F177" s="456">
        <v>1600</v>
      </c>
      <c r="G177" s="539">
        <f>F177</f>
        <v>1600</v>
      </c>
      <c r="H177" s="35"/>
      <c r="I177" s="35"/>
      <c r="J177" s="35"/>
      <c r="K177" s="201">
        <f t="shared" si="50"/>
        <v>1</v>
      </c>
      <c r="L177"/>
      <c r="M177"/>
      <c r="N177"/>
      <c r="O177"/>
    </row>
    <row r="178" spans="1:15" s="4" customFormat="1" ht="51.75" thickBot="1">
      <c r="A178" s="196"/>
      <c r="B178" s="230"/>
      <c r="C178" s="240" t="s">
        <v>93</v>
      </c>
      <c r="D178" s="210" t="s">
        <v>143</v>
      </c>
      <c r="E178" s="517">
        <v>444720</v>
      </c>
      <c r="F178" s="379">
        <v>537565</v>
      </c>
      <c r="G178" s="380"/>
      <c r="H178" s="379"/>
      <c r="I178" s="539">
        <f>F178</f>
        <v>537565</v>
      </c>
      <c r="J178" s="379"/>
      <c r="K178" s="201">
        <f t="shared" si="50"/>
        <v>1.2087718114768844</v>
      </c>
      <c r="L178"/>
      <c r="M178"/>
      <c r="N178"/>
      <c r="O178"/>
    </row>
    <row r="179" spans="1:15" s="5" customFormat="1" ht="18.75" customHeight="1" thickBot="1">
      <c r="A179" s="204"/>
      <c r="B179" s="555">
        <v>85202</v>
      </c>
      <c r="C179" s="464" t="s">
        <v>50</v>
      </c>
      <c r="D179" s="478"/>
      <c r="E179" s="507">
        <f aca="true" t="shared" si="62" ref="E179:J179">SUM(E180:E185)</f>
        <v>2299597</v>
      </c>
      <c r="F179" s="507">
        <f t="shared" si="62"/>
        <v>2058300</v>
      </c>
      <c r="G179" s="507">
        <f t="shared" si="62"/>
        <v>510300</v>
      </c>
      <c r="H179" s="507">
        <f t="shared" si="62"/>
        <v>0</v>
      </c>
      <c r="I179" s="507">
        <f t="shared" si="62"/>
        <v>1548000</v>
      </c>
      <c r="J179" s="507">
        <f t="shared" si="62"/>
        <v>0</v>
      </c>
      <c r="K179" s="201">
        <f t="shared" si="50"/>
        <v>0.8950698752868438</v>
      </c>
      <c r="L179"/>
      <c r="M179"/>
      <c r="N179"/>
      <c r="O179"/>
    </row>
    <row r="180" spans="1:15" s="4" customFormat="1" ht="14.25" customHeight="1" thickBot="1">
      <c r="A180" s="196"/>
      <c r="B180" s="230"/>
      <c r="C180" s="470" t="s">
        <v>48</v>
      </c>
      <c r="D180" s="191" t="s">
        <v>142</v>
      </c>
      <c r="E180" s="520">
        <v>481600</v>
      </c>
      <c r="F180" s="457">
        <v>508800</v>
      </c>
      <c r="G180" s="539">
        <f>F180</f>
        <v>508800</v>
      </c>
      <c r="H180" s="37"/>
      <c r="I180" s="37"/>
      <c r="J180" s="37"/>
      <c r="K180" s="201">
        <f t="shared" si="50"/>
        <v>1.0564784053156147</v>
      </c>
      <c r="L180"/>
      <c r="M180"/>
      <c r="N180"/>
      <c r="O180"/>
    </row>
    <row r="181" spans="1:15" s="4" customFormat="1" ht="28.5" customHeight="1" thickBot="1">
      <c r="A181" s="196"/>
      <c r="B181" s="230"/>
      <c r="C181" s="235" t="s">
        <v>240</v>
      </c>
      <c r="D181" s="189" t="s">
        <v>241</v>
      </c>
      <c r="E181" s="518">
        <v>400</v>
      </c>
      <c r="F181" s="456">
        <v>200</v>
      </c>
      <c r="G181" s="583">
        <f>F181</f>
        <v>200</v>
      </c>
      <c r="H181" s="35"/>
      <c r="I181" s="35"/>
      <c r="J181" s="35"/>
      <c r="K181" s="201">
        <f t="shared" si="50"/>
        <v>0.5</v>
      </c>
      <c r="L181"/>
      <c r="M181"/>
      <c r="N181"/>
      <c r="O181"/>
    </row>
    <row r="182" spans="1:15" s="4" customFormat="1" ht="14.25" customHeight="1" thickBot="1">
      <c r="A182" s="196"/>
      <c r="B182" s="230"/>
      <c r="C182" s="235" t="s">
        <v>4</v>
      </c>
      <c r="D182" s="189" t="s">
        <v>122</v>
      </c>
      <c r="E182" s="518">
        <v>1200</v>
      </c>
      <c r="F182" s="456">
        <v>1300</v>
      </c>
      <c r="G182" s="539">
        <f>F182</f>
        <v>1300</v>
      </c>
      <c r="H182" s="35"/>
      <c r="I182" s="35"/>
      <c r="J182" s="35"/>
      <c r="K182" s="201">
        <f t="shared" si="50"/>
        <v>1.0833333333333333</v>
      </c>
      <c r="L182"/>
      <c r="M182"/>
      <c r="N182"/>
      <c r="O182"/>
    </row>
    <row r="183" spans="1:15" s="4" customFormat="1" ht="42.75" customHeight="1" thickBot="1">
      <c r="A183" s="196"/>
      <c r="B183" s="230"/>
      <c r="C183" s="235" t="s">
        <v>49</v>
      </c>
      <c r="D183" s="189" t="s">
        <v>140</v>
      </c>
      <c r="E183" s="518">
        <v>1704397</v>
      </c>
      <c r="F183" s="456">
        <v>1548000</v>
      </c>
      <c r="G183" s="84"/>
      <c r="H183" s="35"/>
      <c r="I183" s="583">
        <f>F183</f>
        <v>1548000</v>
      </c>
      <c r="J183" s="35"/>
      <c r="K183" s="201">
        <f t="shared" si="50"/>
        <v>0.9082391015708194</v>
      </c>
      <c r="L183"/>
      <c r="M183"/>
      <c r="N183"/>
      <c r="O183"/>
    </row>
    <row r="184" spans="1:15" s="4" customFormat="1" ht="67.5" customHeight="1" thickBot="1">
      <c r="A184" s="196"/>
      <c r="B184" s="230"/>
      <c r="C184" s="235" t="s">
        <v>260</v>
      </c>
      <c r="D184" s="189" t="s">
        <v>144</v>
      </c>
      <c r="E184" s="518">
        <v>92000</v>
      </c>
      <c r="F184" s="35"/>
      <c r="G184" s="84"/>
      <c r="H184" s="35"/>
      <c r="I184" s="539">
        <f>F184</f>
        <v>0</v>
      </c>
      <c r="J184" s="35"/>
      <c r="K184" s="201">
        <f t="shared" si="50"/>
        <v>0</v>
      </c>
      <c r="L184"/>
      <c r="M184"/>
      <c r="N184"/>
      <c r="O184"/>
    </row>
    <row r="185" spans="1:15" s="4" customFormat="1" ht="57.75" customHeight="1" thickBot="1">
      <c r="A185" s="196"/>
      <c r="B185" s="230"/>
      <c r="C185" s="240" t="s">
        <v>265</v>
      </c>
      <c r="D185" s="210" t="s">
        <v>109</v>
      </c>
      <c r="E185" s="517">
        <v>20000</v>
      </c>
      <c r="F185" s="379"/>
      <c r="G185" s="539">
        <f>F185</f>
        <v>0</v>
      </c>
      <c r="H185" s="379"/>
      <c r="I185" s="380"/>
      <c r="J185" s="379"/>
      <c r="K185" s="201">
        <f t="shared" si="50"/>
        <v>0</v>
      </c>
      <c r="L185"/>
      <c r="M185"/>
      <c r="N185"/>
      <c r="O185"/>
    </row>
    <row r="186" spans="1:15" s="5" customFormat="1" ht="18" customHeight="1" thickBot="1">
      <c r="A186" s="204"/>
      <c r="B186" s="555">
        <v>85203</v>
      </c>
      <c r="C186" s="464" t="s">
        <v>51</v>
      </c>
      <c r="D186" s="478"/>
      <c r="E186" s="507">
        <f aca="true" t="shared" si="63" ref="E186:J186">SUM(E187:E191)</f>
        <v>319218</v>
      </c>
      <c r="F186" s="507">
        <f t="shared" si="63"/>
        <v>272500</v>
      </c>
      <c r="G186" s="507">
        <f t="shared" si="63"/>
        <v>51500</v>
      </c>
      <c r="H186" s="507">
        <f t="shared" si="63"/>
        <v>0</v>
      </c>
      <c r="I186" s="507">
        <f t="shared" si="63"/>
        <v>221000</v>
      </c>
      <c r="J186" s="507">
        <f t="shared" si="63"/>
        <v>0</v>
      </c>
      <c r="K186" s="201">
        <f t="shared" si="50"/>
        <v>0.8536486037754764</v>
      </c>
      <c r="L186"/>
      <c r="M186"/>
      <c r="N186"/>
      <c r="O186"/>
    </row>
    <row r="187" spans="1:15" s="4" customFormat="1" ht="14.25" customHeight="1" thickBot="1">
      <c r="A187" s="196"/>
      <c r="B187" s="230"/>
      <c r="C187" s="470" t="s">
        <v>219</v>
      </c>
      <c r="D187" s="191" t="s">
        <v>142</v>
      </c>
      <c r="E187" s="520">
        <v>36000</v>
      </c>
      <c r="F187" s="457">
        <v>36500</v>
      </c>
      <c r="G187" s="582">
        <f>F187</f>
        <v>36500</v>
      </c>
      <c r="H187" s="37"/>
      <c r="I187" s="37"/>
      <c r="J187" s="37"/>
      <c r="K187" s="201">
        <f t="shared" si="50"/>
        <v>1.0138888888888888</v>
      </c>
      <c r="L187"/>
      <c r="M187"/>
      <c r="N187"/>
      <c r="O187"/>
    </row>
    <row r="188" spans="1:15" s="4" customFormat="1" ht="26.25" customHeight="1" thickBot="1">
      <c r="A188" s="196"/>
      <c r="B188" s="230"/>
      <c r="C188" s="235" t="s">
        <v>220</v>
      </c>
      <c r="D188" s="189" t="s">
        <v>142</v>
      </c>
      <c r="E188" s="518">
        <v>21100</v>
      </c>
      <c r="F188" s="35">
        <v>15000</v>
      </c>
      <c r="G188" s="539">
        <f>F188</f>
        <v>15000</v>
      </c>
      <c r="H188" s="35"/>
      <c r="I188" s="35"/>
      <c r="J188" s="35"/>
      <c r="K188" s="201">
        <f t="shared" si="50"/>
        <v>0.7109004739336493</v>
      </c>
      <c r="L188"/>
      <c r="M188"/>
      <c r="N188"/>
      <c r="O188"/>
    </row>
    <row r="189" spans="1:15" s="4" customFormat="1" ht="14.25" customHeight="1" thickBot="1">
      <c r="A189" s="196"/>
      <c r="B189" s="230"/>
      <c r="C189" s="235" t="s">
        <v>10</v>
      </c>
      <c r="D189" s="189" t="s">
        <v>110</v>
      </c>
      <c r="E189" s="518">
        <v>4868</v>
      </c>
      <c r="F189" s="35"/>
      <c r="G189" s="84">
        <f>F189</f>
        <v>0</v>
      </c>
      <c r="H189" s="35"/>
      <c r="I189" s="35"/>
      <c r="J189" s="35"/>
      <c r="K189" s="201">
        <f t="shared" si="50"/>
        <v>0</v>
      </c>
      <c r="L189"/>
      <c r="M189"/>
      <c r="N189"/>
      <c r="O189"/>
    </row>
    <row r="190" spans="1:15" s="4" customFormat="1" ht="49.5" customHeight="1" thickBot="1">
      <c r="A190" s="196"/>
      <c r="B190" s="230"/>
      <c r="C190" s="238" t="s">
        <v>82</v>
      </c>
      <c r="D190" s="189" t="s">
        <v>120</v>
      </c>
      <c r="E190" s="518">
        <v>249250</v>
      </c>
      <c r="F190" s="35">
        <v>221000</v>
      </c>
      <c r="G190" s="35"/>
      <c r="H190" s="35"/>
      <c r="I190" s="583">
        <f>F190</f>
        <v>221000</v>
      </c>
      <c r="J190" s="35"/>
      <c r="K190" s="201">
        <f t="shared" si="50"/>
        <v>0.8866599799398195</v>
      </c>
      <c r="L190"/>
      <c r="M190"/>
      <c r="N190"/>
      <c r="O190"/>
    </row>
    <row r="191" spans="1:15" s="4" customFormat="1" ht="70.5" customHeight="1" thickBot="1">
      <c r="A191" s="196"/>
      <c r="B191" s="230"/>
      <c r="C191" s="245" t="s">
        <v>252</v>
      </c>
      <c r="D191" s="210" t="s">
        <v>145</v>
      </c>
      <c r="E191" s="517">
        <v>8000</v>
      </c>
      <c r="F191" s="379"/>
      <c r="G191" s="379"/>
      <c r="H191" s="379"/>
      <c r="I191" s="539">
        <f>F191</f>
        <v>0</v>
      </c>
      <c r="J191" s="379"/>
      <c r="K191" s="201">
        <f t="shared" si="50"/>
        <v>0</v>
      </c>
      <c r="L191"/>
      <c r="M191"/>
      <c r="N191"/>
      <c r="O191"/>
    </row>
    <row r="192" spans="1:15" s="5" customFormat="1" ht="18" customHeight="1" thickBot="1">
      <c r="A192" s="204"/>
      <c r="B192" s="555">
        <v>85204</v>
      </c>
      <c r="C192" s="464" t="s">
        <v>52</v>
      </c>
      <c r="D192" s="478"/>
      <c r="E192" s="507">
        <f aca="true" t="shared" si="64" ref="E192:J192">SUM(E193:E194)</f>
        <v>110240</v>
      </c>
      <c r="F192" s="507">
        <f t="shared" si="64"/>
        <v>104918</v>
      </c>
      <c r="G192" s="507">
        <f t="shared" si="64"/>
        <v>4918</v>
      </c>
      <c r="H192" s="507">
        <f t="shared" si="64"/>
        <v>0</v>
      </c>
      <c r="I192" s="507">
        <f t="shared" si="64"/>
        <v>100000</v>
      </c>
      <c r="J192" s="507">
        <f t="shared" si="64"/>
        <v>0</v>
      </c>
      <c r="K192" s="201">
        <f t="shared" si="50"/>
        <v>0.9517235123367199</v>
      </c>
      <c r="L192"/>
      <c r="M192"/>
      <c r="N192"/>
      <c r="O192"/>
    </row>
    <row r="193" spans="1:15" s="4" customFormat="1" ht="13.5" customHeight="1" thickBot="1">
      <c r="A193" s="196"/>
      <c r="B193" s="230"/>
      <c r="C193" s="470" t="s">
        <v>48</v>
      </c>
      <c r="D193" s="191" t="s">
        <v>142</v>
      </c>
      <c r="E193" s="520">
        <v>3200</v>
      </c>
      <c r="F193" s="457">
        <v>4918</v>
      </c>
      <c r="G193" s="539">
        <f>F193</f>
        <v>4918</v>
      </c>
      <c r="H193" s="37"/>
      <c r="I193" s="37"/>
      <c r="J193" s="37"/>
      <c r="K193" s="201">
        <f t="shared" si="50"/>
        <v>1.536875</v>
      </c>
      <c r="L193"/>
      <c r="M193"/>
      <c r="N193"/>
      <c r="O193"/>
    </row>
    <row r="194" spans="1:15" s="4" customFormat="1" ht="52.5" customHeight="1" thickBot="1">
      <c r="A194" s="196"/>
      <c r="B194" s="230"/>
      <c r="C194" s="240" t="s">
        <v>93</v>
      </c>
      <c r="D194" s="210" t="s">
        <v>143</v>
      </c>
      <c r="E194" s="517">
        <v>107040</v>
      </c>
      <c r="F194" s="379">
        <v>100000</v>
      </c>
      <c r="G194" s="380"/>
      <c r="H194" s="379"/>
      <c r="I194" s="539">
        <f>F194</f>
        <v>100000</v>
      </c>
      <c r="J194" s="379"/>
      <c r="K194" s="201">
        <f t="shared" si="50"/>
        <v>0.9342301943198804</v>
      </c>
      <c r="L194"/>
      <c r="M194"/>
      <c r="N194"/>
      <c r="O194"/>
    </row>
    <row r="195" spans="1:15" s="4" customFormat="1" ht="42.75" customHeight="1" thickBot="1">
      <c r="A195" s="196"/>
      <c r="B195" s="562">
        <v>85212</v>
      </c>
      <c r="C195" s="473" t="s">
        <v>215</v>
      </c>
      <c r="D195" s="493"/>
      <c r="E195" s="510">
        <f aca="true" t="shared" si="65" ref="E195:J195">SUM(E196:E198)</f>
        <v>10324500</v>
      </c>
      <c r="F195" s="510">
        <f t="shared" si="65"/>
        <v>14272000</v>
      </c>
      <c r="G195" s="510">
        <f t="shared" si="65"/>
        <v>0</v>
      </c>
      <c r="H195" s="510">
        <f t="shared" si="65"/>
        <v>0</v>
      </c>
      <c r="I195" s="510">
        <f t="shared" si="65"/>
        <v>14272000</v>
      </c>
      <c r="J195" s="510">
        <f t="shared" si="65"/>
        <v>0</v>
      </c>
      <c r="K195" s="201">
        <f t="shared" si="50"/>
        <v>1.3823429706039034</v>
      </c>
      <c r="L195"/>
      <c r="M195"/>
      <c r="N195"/>
      <c r="O195"/>
    </row>
    <row r="196" spans="1:15" s="4" customFormat="1" ht="64.5" customHeight="1" thickBot="1">
      <c r="A196" s="196"/>
      <c r="B196" s="230"/>
      <c r="C196" s="469" t="s">
        <v>82</v>
      </c>
      <c r="D196" s="191" t="s">
        <v>120</v>
      </c>
      <c r="E196" s="520">
        <v>10298000</v>
      </c>
      <c r="F196" s="37">
        <v>14272000</v>
      </c>
      <c r="G196" s="85"/>
      <c r="H196" s="37"/>
      <c r="I196" s="539">
        <f>F196</f>
        <v>14272000</v>
      </c>
      <c r="J196" s="37"/>
      <c r="K196" s="201">
        <f t="shared" si="50"/>
        <v>1.3859001747912216</v>
      </c>
      <c r="L196"/>
      <c r="M196"/>
      <c r="N196"/>
      <c r="O196"/>
    </row>
    <row r="197" spans="1:15" s="4" customFormat="1" ht="65.25" customHeight="1" thickBot="1">
      <c r="A197" s="196"/>
      <c r="B197" s="230"/>
      <c r="C197" s="238" t="s">
        <v>76</v>
      </c>
      <c r="D197" s="189" t="s">
        <v>116</v>
      </c>
      <c r="E197" s="518">
        <v>20000</v>
      </c>
      <c r="F197" s="35"/>
      <c r="G197" s="84"/>
      <c r="H197" s="35"/>
      <c r="I197" s="583">
        <f>F197</f>
        <v>0</v>
      </c>
      <c r="J197" s="35"/>
      <c r="K197" s="201">
        <f t="shared" si="50"/>
        <v>0</v>
      </c>
      <c r="L197"/>
      <c r="M197"/>
      <c r="N197"/>
      <c r="O197"/>
    </row>
    <row r="198" spans="1:15" s="4" customFormat="1" ht="65.25" customHeight="1" thickBot="1">
      <c r="A198" s="196"/>
      <c r="B198" s="230"/>
      <c r="C198" s="245" t="s">
        <v>268</v>
      </c>
      <c r="D198" s="210" t="s">
        <v>145</v>
      </c>
      <c r="E198" s="517">
        <v>6500</v>
      </c>
      <c r="F198" s="379"/>
      <c r="G198" s="380"/>
      <c r="H198" s="379"/>
      <c r="I198" s="539">
        <f>F198</f>
        <v>0</v>
      </c>
      <c r="J198" s="379"/>
      <c r="K198" s="201">
        <f t="shared" si="50"/>
        <v>0</v>
      </c>
      <c r="L198"/>
      <c r="M198"/>
      <c r="N198"/>
      <c r="O198"/>
    </row>
    <row r="199" spans="1:15" s="5" customFormat="1" ht="66.75" customHeight="1" thickBot="1">
      <c r="A199" s="204"/>
      <c r="B199" s="555">
        <v>85213</v>
      </c>
      <c r="C199" s="464" t="s">
        <v>231</v>
      </c>
      <c r="D199" s="478"/>
      <c r="E199" s="507">
        <f aca="true" t="shared" si="66" ref="E199:J199">SUM(E200)</f>
        <v>115000</v>
      </c>
      <c r="F199" s="507">
        <f t="shared" si="66"/>
        <v>115000</v>
      </c>
      <c r="G199" s="507">
        <f t="shared" si="66"/>
        <v>0</v>
      </c>
      <c r="H199" s="507">
        <f t="shared" si="66"/>
        <v>0</v>
      </c>
      <c r="I199" s="507">
        <f t="shared" si="66"/>
        <v>115000</v>
      </c>
      <c r="J199" s="507">
        <f t="shared" si="66"/>
        <v>0</v>
      </c>
      <c r="K199" s="201">
        <f t="shared" si="50"/>
        <v>1</v>
      </c>
      <c r="L199"/>
      <c r="M199"/>
      <c r="N199"/>
      <c r="O199"/>
    </row>
    <row r="200" spans="1:15" s="4" customFormat="1" ht="69.75" customHeight="1" thickBot="1">
      <c r="A200" s="196"/>
      <c r="B200" s="230"/>
      <c r="C200" s="467" t="s">
        <v>82</v>
      </c>
      <c r="D200" s="431" t="s">
        <v>120</v>
      </c>
      <c r="E200" s="513">
        <v>115000</v>
      </c>
      <c r="F200" s="159">
        <v>115000</v>
      </c>
      <c r="G200" s="159"/>
      <c r="H200" s="159">
        <v>0</v>
      </c>
      <c r="I200" s="539">
        <f>F200</f>
        <v>115000</v>
      </c>
      <c r="J200" s="159"/>
      <c r="K200" s="201">
        <f t="shared" si="50"/>
        <v>1</v>
      </c>
      <c r="L200"/>
      <c r="M200"/>
      <c r="N200"/>
      <c r="O200"/>
    </row>
    <row r="201" spans="1:15" s="6" customFormat="1" ht="42.75" customHeight="1" thickBot="1">
      <c r="A201" s="73"/>
      <c r="B201" s="561">
        <v>85214</v>
      </c>
      <c r="C201" s="464" t="s">
        <v>261</v>
      </c>
      <c r="D201" s="494"/>
      <c r="E201" s="521">
        <f aca="true" t="shared" si="67" ref="E201:J201">SUM(E202:E203)</f>
        <v>2155000</v>
      </c>
      <c r="F201" s="521">
        <f t="shared" si="67"/>
        <v>1944000</v>
      </c>
      <c r="G201" s="521">
        <f t="shared" si="67"/>
        <v>0</v>
      </c>
      <c r="H201" s="521">
        <f t="shared" si="67"/>
        <v>0</v>
      </c>
      <c r="I201" s="521">
        <f t="shared" si="67"/>
        <v>1944000</v>
      </c>
      <c r="J201" s="521">
        <f t="shared" si="67"/>
        <v>0</v>
      </c>
      <c r="K201" s="201">
        <f t="shared" si="50"/>
        <v>0.9020881670533643</v>
      </c>
      <c r="L201"/>
      <c r="M201"/>
      <c r="N201"/>
      <c r="O201"/>
    </row>
    <row r="202" spans="1:15" s="4" customFormat="1" ht="64.5" thickBot="1">
      <c r="A202" s="196"/>
      <c r="B202" s="230"/>
      <c r="C202" s="469" t="s">
        <v>82</v>
      </c>
      <c r="D202" s="191" t="s">
        <v>120</v>
      </c>
      <c r="E202" s="520">
        <v>900000</v>
      </c>
      <c r="F202" s="37">
        <v>827000</v>
      </c>
      <c r="G202" s="37"/>
      <c r="H202" s="37"/>
      <c r="I202" s="582">
        <f>F202</f>
        <v>827000</v>
      </c>
      <c r="J202" s="37"/>
      <c r="K202" s="201">
        <f t="shared" si="50"/>
        <v>0.9188888888888889</v>
      </c>
      <c r="L202"/>
      <c r="M202"/>
      <c r="N202"/>
      <c r="O202"/>
    </row>
    <row r="203" spans="1:15" s="4" customFormat="1" ht="39" thickBot="1">
      <c r="A203" s="196"/>
      <c r="B203" s="230"/>
      <c r="C203" s="240" t="s">
        <v>97</v>
      </c>
      <c r="D203" s="210" t="s">
        <v>141</v>
      </c>
      <c r="E203" s="517">
        <v>1255000</v>
      </c>
      <c r="F203" s="379">
        <v>1117000</v>
      </c>
      <c r="G203" s="379"/>
      <c r="H203" s="379"/>
      <c r="I203" s="539">
        <f>F203</f>
        <v>1117000</v>
      </c>
      <c r="J203" s="379"/>
      <c r="K203" s="201">
        <f t="shared" si="50"/>
        <v>0.8900398406374502</v>
      </c>
      <c r="L203"/>
      <c r="M203"/>
      <c r="N203"/>
      <c r="O203"/>
    </row>
    <row r="204" spans="1:15" s="5" customFormat="1" ht="18" customHeight="1" thickBot="1">
      <c r="A204" s="204"/>
      <c r="B204" s="555">
        <v>85219</v>
      </c>
      <c r="C204" s="464" t="s">
        <v>53</v>
      </c>
      <c r="D204" s="478"/>
      <c r="E204" s="507">
        <f aca="true" t="shared" si="68" ref="E204:J204">SUM(E205:E207)</f>
        <v>683000</v>
      </c>
      <c r="F204" s="507">
        <f t="shared" si="68"/>
        <v>695000</v>
      </c>
      <c r="G204" s="507">
        <f t="shared" si="68"/>
        <v>20000</v>
      </c>
      <c r="H204" s="507">
        <f t="shared" si="68"/>
        <v>0</v>
      </c>
      <c r="I204" s="507">
        <f t="shared" si="68"/>
        <v>675000</v>
      </c>
      <c r="J204" s="507">
        <f t="shared" si="68"/>
        <v>0</v>
      </c>
      <c r="K204" s="201">
        <f t="shared" si="50"/>
        <v>1.0175695461200585</v>
      </c>
      <c r="L204"/>
      <c r="M204"/>
      <c r="N204"/>
      <c r="O204"/>
    </row>
    <row r="205" spans="1:15" s="4" customFormat="1" ht="15" customHeight="1" thickBot="1">
      <c r="A205" s="196"/>
      <c r="B205" s="230"/>
      <c r="C205" s="470" t="s">
        <v>48</v>
      </c>
      <c r="D205" s="191" t="s">
        <v>142</v>
      </c>
      <c r="E205" s="520"/>
      <c r="F205" s="37"/>
      <c r="G205" s="539">
        <f>F205</f>
        <v>0</v>
      </c>
      <c r="H205" s="37"/>
      <c r="I205" s="37"/>
      <c r="J205" s="37"/>
      <c r="K205" s="201"/>
      <c r="L205"/>
      <c r="M205"/>
      <c r="N205"/>
      <c r="O205"/>
    </row>
    <row r="206" spans="1:15" s="4" customFormat="1" ht="15.75" thickBot="1">
      <c r="A206" s="196"/>
      <c r="B206" s="230"/>
      <c r="C206" s="235" t="s">
        <v>4</v>
      </c>
      <c r="D206" s="189" t="s">
        <v>122</v>
      </c>
      <c r="E206" s="518">
        <v>18000</v>
      </c>
      <c r="F206" s="456">
        <v>20000</v>
      </c>
      <c r="G206" s="84">
        <f>F206</f>
        <v>20000</v>
      </c>
      <c r="H206" s="35"/>
      <c r="I206" s="35"/>
      <c r="J206" s="35"/>
      <c r="K206" s="201">
        <f t="shared" si="50"/>
        <v>1.1111111111111112</v>
      </c>
      <c r="L206"/>
      <c r="M206"/>
      <c r="N206"/>
      <c r="O206"/>
    </row>
    <row r="207" spans="1:15" s="4" customFormat="1" ht="41.25" customHeight="1" thickBot="1">
      <c r="A207" s="196"/>
      <c r="B207" s="230"/>
      <c r="C207" s="240" t="s">
        <v>92</v>
      </c>
      <c r="D207" s="210" t="s">
        <v>141</v>
      </c>
      <c r="E207" s="517">
        <v>665000</v>
      </c>
      <c r="F207" s="379">
        <v>675000</v>
      </c>
      <c r="G207" s="379"/>
      <c r="H207" s="379"/>
      <c r="I207" s="380">
        <f>F207</f>
        <v>675000</v>
      </c>
      <c r="J207" s="379"/>
      <c r="K207" s="201">
        <f t="shared" si="50"/>
        <v>1.0150375939849625</v>
      </c>
      <c r="L207"/>
      <c r="M207"/>
      <c r="N207"/>
      <c r="O207"/>
    </row>
    <row r="208" spans="1:15" s="5" customFormat="1" ht="21" customHeight="1" thickBot="1">
      <c r="A208" s="204"/>
      <c r="B208" s="555">
        <v>85226</v>
      </c>
      <c r="C208" s="464" t="s">
        <v>54</v>
      </c>
      <c r="D208" s="478"/>
      <c r="E208" s="507">
        <f aca="true" t="shared" si="69" ref="E208:J208">SUM(E209:E211)</f>
        <v>13736</v>
      </c>
      <c r="F208" s="507">
        <f t="shared" si="69"/>
        <v>13636</v>
      </c>
      <c r="G208" s="507">
        <f t="shared" si="69"/>
        <v>3700</v>
      </c>
      <c r="H208" s="507">
        <f t="shared" si="69"/>
        <v>0</v>
      </c>
      <c r="I208" s="507">
        <f t="shared" si="69"/>
        <v>9936</v>
      </c>
      <c r="J208" s="507">
        <f t="shared" si="69"/>
        <v>0</v>
      </c>
      <c r="K208" s="201">
        <f t="shared" si="50"/>
        <v>0.9927198602213162</v>
      </c>
      <c r="L208"/>
      <c r="M208"/>
      <c r="N208"/>
      <c r="O208"/>
    </row>
    <row r="209" spans="1:15" s="8" customFormat="1" ht="15.75" thickBot="1">
      <c r="A209" s="207"/>
      <c r="B209" s="547"/>
      <c r="C209" s="237" t="s">
        <v>48</v>
      </c>
      <c r="D209" s="495" t="s">
        <v>142</v>
      </c>
      <c r="E209" s="522">
        <v>3600</v>
      </c>
      <c r="F209" s="457">
        <v>3600</v>
      </c>
      <c r="G209" s="539">
        <f>F209</f>
        <v>3600</v>
      </c>
      <c r="H209" s="544"/>
      <c r="I209" s="544"/>
      <c r="J209" s="544"/>
      <c r="K209" s="201">
        <f t="shared" si="50"/>
        <v>1</v>
      </c>
      <c r="L209"/>
      <c r="M209"/>
      <c r="N209"/>
      <c r="O209"/>
    </row>
    <row r="210" spans="1:15" s="4" customFormat="1" ht="15.75" thickBot="1">
      <c r="A210" s="196"/>
      <c r="B210" s="230"/>
      <c r="C210" s="235" t="s">
        <v>4</v>
      </c>
      <c r="D210" s="189" t="s">
        <v>122</v>
      </c>
      <c r="E210" s="523">
        <v>200</v>
      </c>
      <c r="F210" s="456">
        <v>100</v>
      </c>
      <c r="G210" s="583">
        <f>F210</f>
        <v>100</v>
      </c>
      <c r="H210" s="35"/>
      <c r="I210" s="35"/>
      <c r="J210" s="35"/>
      <c r="K210" s="201">
        <f t="shared" si="50"/>
        <v>0.5</v>
      </c>
      <c r="L210"/>
      <c r="M210"/>
      <c r="N210"/>
      <c r="O210"/>
    </row>
    <row r="211" spans="1:15" s="4" customFormat="1" ht="64.5" thickBot="1">
      <c r="A211" s="196"/>
      <c r="B211" s="230"/>
      <c r="C211" s="240" t="s">
        <v>95</v>
      </c>
      <c r="D211" s="210" t="s">
        <v>143</v>
      </c>
      <c r="E211" s="524">
        <v>9936</v>
      </c>
      <c r="F211" s="536">
        <v>9936</v>
      </c>
      <c r="G211" s="379"/>
      <c r="H211" s="379"/>
      <c r="I211" s="539">
        <f>F211</f>
        <v>9936</v>
      </c>
      <c r="J211" s="379"/>
      <c r="K211" s="201">
        <f t="shared" si="50"/>
        <v>1</v>
      </c>
      <c r="L211"/>
      <c r="M211"/>
      <c r="N211"/>
      <c r="O211"/>
    </row>
    <row r="212" spans="1:15" s="5" customFormat="1" ht="30.75" customHeight="1" thickBot="1">
      <c r="A212" s="204"/>
      <c r="B212" s="555">
        <v>85228</v>
      </c>
      <c r="C212" s="464" t="s">
        <v>74</v>
      </c>
      <c r="D212" s="478"/>
      <c r="E212" s="507">
        <f aca="true" t="shared" si="70" ref="E212:J212">SUM(E213:E214)</f>
        <v>179000</v>
      </c>
      <c r="F212" s="507">
        <f t="shared" si="70"/>
        <v>189000</v>
      </c>
      <c r="G212" s="507">
        <f t="shared" si="70"/>
        <v>70000</v>
      </c>
      <c r="H212" s="507">
        <f t="shared" si="70"/>
        <v>0</v>
      </c>
      <c r="I212" s="507">
        <f t="shared" si="70"/>
        <v>119000</v>
      </c>
      <c r="J212" s="507">
        <f t="shared" si="70"/>
        <v>0</v>
      </c>
      <c r="K212" s="201">
        <f aca="true" t="shared" si="71" ref="K212:K262">F212/E212</f>
        <v>1.0558659217877095</v>
      </c>
      <c r="L212"/>
      <c r="M212"/>
      <c r="N212"/>
      <c r="O212"/>
    </row>
    <row r="213" spans="1:15" s="5" customFormat="1" ht="19.5" customHeight="1" thickBot="1">
      <c r="A213" s="204"/>
      <c r="B213" s="446"/>
      <c r="C213" s="384" t="s">
        <v>48</v>
      </c>
      <c r="D213" s="447" t="s">
        <v>142</v>
      </c>
      <c r="E213" s="512">
        <v>62000</v>
      </c>
      <c r="F213" s="571">
        <v>70000</v>
      </c>
      <c r="G213" s="539">
        <f>F213</f>
        <v>70000</v>
      </c>
      <c r="H213" s="376"/>
      <c r="I213" s="376"/>
      <c r="J213" s="376"/>
      <c r="K213" s="201">
        <f t="shared" si="71"/>
        <v>1.1290322580645162</v>
      </c>
      <c r="L213"/>
      <c r="M213"/>
      <c r="N213"/>
      <c r="O213"/>
    </row>
    <row r="214" spans="1:15" s="8" customFormat="1" ht="64.5" thickBot="1">
      <c r="A214" s="207"/>
      <c r="B214" s="547"/>
      <c r="C214" s="245" t="s">
        <v>82</v>
      </c>
      <c r="D214" s="477" t="s">
        <v>120</v>
      </c>
      <c r="E214" s="524">
        <v>117000</v>
      </c>
      <c r="F214" s="537">
        <v>119000</v>
      </c>
      <c r="G214" s="537"/>
      <c r="H214" s="537"/>
      <c r="I214" s="539">
        <f>F214</f>
        <v>119000</v>
      </c>
      <c r="J214" s="537"/>
      <c r="K214" s="201">
        <f t="shared" si="71"/>
        <v>1.017094017094017</v>
      </c>
      <c r="L214"/>
      <c r="M214"/>
      <c r="N214"/>
      <c r="O214"/>
    </row>
    <row r="215" spans="1:15" s="8" customFormat="1" ht="23.25" customHeight="1" thickBot="1">
      <c r="A215" s="207"/>
      <c r="B215" s="555">
        <v>85231</v>
      </c>
      <c r="C215" s="464" t="s">
        <v>68</v>
      </c>
      <c r="D215" s="496"/>
      <c r="E215" s="525">
        <f aca="true" t="shared" si="72" ref="E215:J215">SUM(E216)</f>
        <v>152450</v>
      </c>
      <c r="F215" s="525">
        <f t="shared" si="72"/>
        <v>40000</v>
      </c>
      <c r="G215" s="525">
        <f t="shared" si="72"/>
        <v>0</v>
      </c>
      <c r="H215" s="525">
        <f t="shared" si="72"/>
        <v>0</v>
      </c>
      <c r="I215" s="525">
        <f t="shared" si="72"/>
        <v>40000</v>
      </c>
      <c r="J215" s="525">
        <f t="shared" si="72"/>
        <v>0</v>
      </c>
      <c r="K215" s="201">
        <f t="shared" si="71"/>
        <v>0.26238110856018365</v>
      </c>
      <c r="L215"/>
      <c r="M215"/>
      <c r="N215"/>
      <c r="O215"/>
    </row>
    <row r="216" spans="1:15" s="4" customFormat="1" ht="71.25" customHeight="1" thickBot="1">
      <c r="A216" s="196"/>
      <c r="B216" s="230"/>
      <c r="C216" s="467" t="s">
        <v>76</v>
      </c>
      <c r="D216" s="431" t="s">
        <v>116</v>
      </c>
      <c r="E216" s="526">
        <v>152450</v>
      </c>
      <c r="F216" s="159">
        <v>40000</v>
      </c>
      <c r="G216" s="159"/>
      <c r="H216" s="159"/>
      <c r="I216" s="539">
        <f>F216</f>
        <v>40000</v>
      </c>
      <c r="J216" s="159"/>
      <c r="K216" s="201">
        <f t="shared" si="71"/>
        <v>0.26238110856018365</v>
      </c>
      <c r="L216"/>
      <c r="M216"/>
      <c r="N216"/>
      <c r="O216"/>
    </row>
    <row r="217" spans="1:15" s="5" customFormat="1" ht="21.75" customHeight="1" thickBot="1">
      <c r="A217" s="204"/>
      <c r="B217" s="555">
        <v>85295</v>
      </c>
      <c r="C217" s="464" t="s">
        <v>5</v>
      </c>
      <c r="D217" s="478"/>
      <c r="E217" s="507">
        <f aca="true" t="shared" si="73" ref="E217:J217">SUM(E218)</f>
        <v>399689</v>
      </c>
      <c r="F217" s="507">
        <f t="shared" si="73"/>
        <v>261000</v>
      </c>
      <c r="G217" s="507">
        <f t="shared" si="73"/>
        <v>0</v>
      </c>
      <c r="H217" s="507">
        <f t="shared" si="73"/>
        <v>0</v>
      </c>
      <c r="I217" s="507">
        <f t="shared" si="73"/>
        <v>261000</v>
      </c>
      <c r="J217" s="507">
        <f t="shared" si="73"/>
        <v>0</v>
      </c>
      <c r="K217" s="201">
        <f t="shared" si="71"/>
        <v>0.6530077134972441</v>
      </c>
      <c r="L217"/>
      <c r="M217"/>
      <c r="N217"/>
      <c r="O217"/>
    </row>
    <row r="218" spans="1:15" s="4" customFormat="1" ht="42" customHeight="1" thickBot="1">
      <c r="A218" s="196"/>
      <c r="B218" s="230"/>
      <c r="C218" s="415" t="s">
        <v>92</v>
      </c>
      <c r="D218" s="431" t="s">
        <v>141</v>
      </c>
      <c r="E218" s="526">
        <v>399689</v>
      </c>
      <c r="F218" s="159">
        <v>261000</v>
      </c>
      <c r="G218" s="159"/>
      <c r="H218" s="159"/>
      <c r="I218" s="539">
        <f>F218</f>
        <v>261000</v>
      </c>
      <c r="J218" s="159"/>
      <c r="K218" s="201">
        <f t="shared" si="71"/>
        <v>0.6530077134972441</v>
      </c>
      <c r="L218"/>
      <c r="M218"/>
      <c r="N218"/>
      <c r="O218"/>
    </row>
    <row r="219" spans="1:15" s="4" customFormat="1" ht="31.5" customHeight="1" thickBot="1">
      <c r="A219" s="258">
        <v>853</v>
      </c>
      <c r="B219" s="560"/>
      <c r="C219" s="246" t="s">
        <v>107</v>
      </c>
      <c r="D219" s="270"/>
      <c r="E219" s="504">
        <f aca="true" t="shared" si="74" ref="E219:J219">SUM(E220+E222)</f>
        <v>194923</v>
      </c>
      <c r="F219" s="504">
        <f t="shared" si="74"/>
        <v>140000</v>
      </c>
      <c r="G219" s="504">
        <f t="shared" si="74"/>
        <v>0</v>
      </c>
      <c r="H219" s="504">
        <f t="shared" si="74"/>
        <v>0</v>
      </c>
      <c r="I219" s="504">
        <f t="shared" si="74"/>
        <v>140000</v>
      </c>
      <c r="J219" s="504">
        <f t="shared" si="74"/>
        <v>0</v>
      </c>
      <c r="K219" s="201">
        <f t="shared" si="71"/>
        <v>0.7182323276370669</v>
      </c>
      <c r="L219"/>
      <c r="M219"/>
      <c r="N219"/>
      <c r="O219"/>
    </row>
    <row r="220" spans="1:15" s="4" customFormat="1" ht="33" customHeight="1" thickBot="1">
      <c r="A220" s="196"/>
      <c r="B220" s="357">
        <v>85321</v>
      </c>
      <c r="C220" s="462" t="s">
        <v>232</v>
      </c>
      <c r="D220" s="490"/>
      <c r="E220" s="498">
        <f aca="true" t="shared" si="75" ref="E220:J220">SUM(E221)</f>
        <v>139000</v>
      </c>
      <c r="F220" s="498">
        <f t="shared" si="75"/>
        <v>140000</v>
      </c>
      <c r="G220" s="498">
        <f t="shared" si="75"/>
        <v>0</v>
      </c>
      <c r="H220" s="498">
        <f t="shared" si="75"/>
        <v>0</v>
      </c>
      <c r="I220" s="498">
        <f t="shared" si="75"/>
        <v>140000</v>
      </c>
      <c r="J220" s="498">
        <f t="shared" si="75"/>
        <v>0</v>
      </c>
      <c r="K220" s="201">
        <f t="shared" si="71"/>
        <v>1.0071942446043165</v>
      </c>
      <c r="L220"/>
      <c r="M220"/>
      <c r="N220"/>
      <c r="O220"/>
    </row>
    <row r="221" spans="1:15" s="4" customFormat="1" ht="51.75" customHeight="1" thickBot="1">
      <c r="A221" s="196"/>
      <c r="B221" s="230"/>
      <c r="C221" s="467" t="s">
        <v>76</v>
      </c>
      <c r="D221" s="431" t="s">
        <v>116</v>
      </c>
      <c r="E221" s="499">
        <v>139000</v>
      </c>
      <c r="F221" s="531">
        <v>140000</v>
      </c>
      <c r="G221" s="159">
        <v>0</v>
      </c>
      <c r="H221" s="159">
        <v>0</v>
      </c>
      <c r="I221" s="539">
        <f>F221</f>
        <v>140000</v>
      </c>
      <c r="J221" s="159"/>
      <c r="K221" s="201">
        <f t="shared" si="71"/>
        <v>1.0071942446043165</v>
      </c>
      <c r="L221"/>
      <c r="M221"/>
      <c r="N221"/>
      <c r="O221"/>
    </row>
    <row r="222" spans="1:15" s="4" customFormat="1" ht="51.75" customHeight="1" thickBot="1">
      <c r="A222" s="196"/>
      <c r="B222" s="559">
        <v>85334</v>
      </c>
      <c r="C222" s="468" t="s">
        <v>253</v>
      </c>
      <c r="D222" s="483"/>
      <c r="E222" s="510">
        <f aca="true" t="shared" si="76" ref="E222:J222">SUM(E223)</f>
        <v>55923</v>
      </c>
      <c r="F222" s="510">
        <f t="shared" si="76"/>
        <v>0</v>
      </c>
      <c r="G222" s="510">
        <f t="shared" si="76"/>
        <v>0</v>
      </c>
      <c r="H222" s="510">
        <f t="shared" si="76"/>
        <v>0</v>
      </c>
      <c r="I222" s="510">
        <f t="shared" si="76"/>
        <v>0</v>
      </c>
      <c r="J222" s="510">
        <f t="shared" si="76"/>
        <v>0</v>
      </c>
      <c r="K222" s="201">
        <f t="shared" si="71"/>
        <v>0</v>
      </c>
      <c r="L222"/>
      <c r="M222"/>
      <c r="N222"/>
      <c r="O222"/>
    </row>
    <row r="223" spans="1:15" s="4" customFormat="1" ht="51.75" customHeight="1" thickBot="1">
      <c r="A223" s="196"/>
      <c r="B223" s="230"/>
      <c r="C223" s="467" t="s">
        <v>254</v>
      </c>
      <c r="D223" s="431" t="s">
        <v>116</v>
      </c>
      <c r="E223" s="499">
        <v>55923</v>
      </c>
      <c r="F223" s="159"/>
      <c r="G223" s="159"/>
      <c r="H223" s="159"/>
      <c r="I223" s="541"/>
      <c r="J223" s="159"/>
      <c r="K223" s="201">
        <f t="shared" si="71"/>
        <v>0</v>
      </c>
      <c r="L223"/>
      <c r="M223"/>
      <c r="N223"/>
      <c r="O223"/>
    </row>
    <row r="224" spans="1:15" s="7" customFormat="1" ht="32.25" customHeight="1" thickBot="1">
      <c r="A224" s="253">
        <v>854</v>
      </c>
      <c r="B224" s="557"/>
      <c r="C224" s="243" t="s">
        <v>55</v>
      </c>
      <c r="D224" s="255"/>
      <c r="E224" s="509">
        <f aca="true" t="shared" si="77" ref="E224:J224">SUM(E225+E228)</f>
        <v>1250289</v>
      </c>
      <c r="F224" s="509">
        <f t="shared" si="77"/>
        <v>345159</v>
      </c>
      <c r="G224" s="509">
        <f t="shared" si="77"/>
        <v>18390</v>
      </c>
      <c r="H224" s="509">
        <f t="shared" si="77"/>
        <v>0</v>
      </c>
      <c r="I224" s="509">
        <f t="shared" si="77"/>
        <v>98031</v>
      </c>
      <c r="J224" s="509">
        <f t="shared" si="77"/>
        <v>228738</v>
      </c>
      <c r="K224" s="201">
        <f t="shared" si="71"/>
        <v>0.276063374147897</v>
      </c>
      <c r="L224"/>
      <c r="M224"/>
      <c r="N224"/>
      <c r="O224"/>
    </row>
    <row r="225" spans="1:15" s="5" customFormat="1" ht="18" customHeight="1" thickBot="1">
      <c r="A225" s="204"/>
      <c r="B225" s="556">
        <v>85410</v>
      </c>
      <c r="C225" s="462" t="s">
        <v>56</v>
      </c>
      <c r="D225" s="475"/>
      <c r="E225" s="506">
        <f aca="true" t="shared" si="78" ref="E225:J225">SUM(E226:E227)</f>
        <v>16048</v>
      </c>
      <c r="F225" s="506">
        <f t="shared" si="78"/>
        <v>18390</v>
      </c>
      <c r="G225" s="506">
        <f t="shared" si="78"/>
        <v>18390</v>
      </c>
      <c r="H225" s="506">
        <f t="shared" si="78"/>
        <v>0</v>
      </c>
      <c r="I225" s="506">
        <f t="shared" si="78"/>
        <v>0</v>
      </c>
      <c r="J225" s="506">
        <f t="shared" si="78"/>
        <v>0</v>
      </c>
      <c r="K225" s="201">
        <f t="shared" si="71"/>
        <v>1.1459371884346958</v>
      </c>
      <c r="L225"/>
      <c r="M225"/>
      <c r="N225"/>
      <c r="O225"/>
    </row>
    <row r="226" spans="1:15" s="4" customFormat="1" ht="91.5" customHeight="1" thickBot="1">
      <c r="A226" s="196"/>
      <c r="B226" s="230"/>
      <c r="C226" s="621" t="s">
        <v>100</v>
      </c>
      <c r="D226" s="622" t="s">
        <v>113</v>
      </c>
      <c r="E226" s="626">
        <v>16048</v>
      </c>
      <c r="F226" s="624">
        <v>16390</v>
      </c>
      <c r="G226" s="582">
        <f>F226</f>
        <v>16390</v>
      </c>
      <c r="H226" s="580"/>
      <c r="I226" s="580"/>
      <c r="J226" s="580"/>
      <c r="K226" s="201">
        <f t="shared" si="71"/>
        <v>1.0213110667996013</v>
      </c>
      <c r="L226"/>
      <c r="M226"/>
      <c r="N226"/>
      <c r="O226"/>
    </row>
    <row r="227" spans="1:15" s="4" customFormat="1" ht="18" customHeight="1" thickBot="1">
      <c r="A227" s="196"/>
      <c r="B227" s="230"/>
      <c r="C227" s="470" t="s">
        <v>4</v>
      </c>
      <c r="D227" s="489" t="s">
        <v>122</v>
      </c>
      <c r="E227" s="499"/>
      <c r="F227" s="534">
        <v>2000</v>
      </c>
      <c r="G227" s="539">
        <f>F227</f>
        <v>2000</v>
      </c>
      <c r="H227" s="159"/>
      <c r="I227" s="159"/>
      <c r="J227" s="159"/>
      <c r="K227" s="201"/>
      <c r="L227"/>
      <c r="M227"/>
      <c r="N227"/>
      <c r="O227"/>
    </row>
    <row r="228" spans="1:15" s="5" customFormat="1" ht="21" customHeight="1" thickBot="1">
      <c r="A228" s="204"/>
      <c r="B228" s="555">
        <v>85415</v>
      </c>
      <c r="C228" s="464" t="s">
        <v>57</v>
      </c>
      <c r="D228" s="478"/>
      <c r="E228" s="507">
        <f aca="true" t="shared" si="79" ref="E228:J228">SUM(E229:E231)</f>
        <v>1234241</v>
      </c>
      <c r="F228" s="507">
        <f t="shared" si="79"/>
        <v>326769</v>
      </c>
      <c r="G228" s="507">
        <f t="shared" si="79"/>
        <v>0</v>
      </c>
      <c r="H228" s="507">
        <f t="shared" si="79"/>
        <v>0</v>
      </c>
      <c r="I228" s="507">
        <f t="shared" si="79"/>
        <v>98031</v>
      </c>
      <c r="J228" s="507">
        <f t="shared" si="79"/>
        <v>228738</v>
      </c>
      <c r="K228" s="201">
        <f t="shared" si="71"/>
        <v>0.26475299394526675</v>
      </c>
      <c r="L228"/>
      <c r="M228"/>
      <c r="N228"/>
      <c r="O228"/>
    </row>
    <row r="229" spans="1:15" s="5" customFormat="1" ht="83.25" customHeight="1" thickBot="1">
      <c r="A229" s="204"/>
      <c r="B229" s="446"/>
      <c r="C229" s="469" t="s">
        <v>317</v>
      </c>
      <c r="D229" s="210" t="s">
        <v>300</v>
      </c>
      <c r="E229" s="512">
        <v>454369</v>
      </c>
      <c r="F229" s="376">
        <v>228738</v>
      </c>
      <c r="G229" s="376"/>
      <c r="H229" s="376"/>
      <c r="I229" s="376"/>
      <c r="J229" s="376">
        <f>F229</f>
        <v>228738</v>
      </c>
      <c r="K229" s="201">
        <f t="shared" si="71"/>
        <v>0.5034190272663848</v>
      </c>
      <c r="L229"/>
      <c r="M229"/>
      <c r="N229"/>
      <c r="O229"/>
    </row>
    <row r="230" spans="1:15" s="5" customFormat="1" ht="76.5" customHeight="1" thickBot="1">
      <c r="A230" s="204"/>
      <c r="B230" s="446"/>
      <c r="C230" s="469" t="s">
        <v>317</v>
      </c>
      <c r="D230" s="210" t="s">
        <v>299</v>
      </c>
      <c r="E230" s="527">
        <v>236523</v>
      </c>
      <c r="F230" s="375">
        <v>98031</v>
      </c>
      <c r="G230" s="375"/>
      <c r="H230" s="375"/>
      <c r="I230" s="375">
        <f>F230</f>
        <v>98031</v>
      </c>
      <c r="J230" s="375"/>
      <c r="K230" s="201">
        <f t="shared" si="71"/>
        <v>0.41446709199528164</v>
      </c>
      <c r="L230"/>
      <c r="M230"/>
      <c r="N230"/>
      <c r="O230"/>
    </row>
    <row r="231" spans="1:15" s="4" customFormat="1" ht="42" customHeight="1" thickBot="1">
      <c r="A231" s="196"/>
      <c r="B231" s="230"/>
      <c r="C231" s="240" t="s">
        <v>92</v>
      </c>
      <c r="D231" s="210" t="s">
        <v>141</v>
      </c>
      <c r="E231" s="516">
        <v>543349</v>
      </c>
      <c r="F231" s="379">
        <v>0</v>
      </c>
      <c r="G231" s="379">
        <v>0</v>
      </c>
      <c r="H231" s="379">
        <v>0</v>
      </c>
      <c r="I231" s="539">
        <f>F231</f>
        <v>0</v>
      </c>
      <c r="J231" s="379"/>
      <c r="K231" s="201">
        <f t="shared" si="71"/>
        <v>0</v>
      </c>
      <c r="L231"/>
      <c r="M231"/>
      <c r="N231"/>
      <c r="O231"/>
    </row>
    <row r="232" spans="1:15" s="7" customFormat="1" ht="33" customHeight="1" thickBot="1">
      <c r="A232" s="253">
        <v>900</v>
      </c>
      <c r="B232" s="557"/>
      <c r="C232" s="243" t="s">
        <v>58</v>
      </c>
      <c r="D232" s="255"/>
      <c r="E232" s="509">
        <f aca="true" t="shared" si="80" ref="E232:J232">SUM(E233+E240+E244+E246+E242)</f>
        <v>8903170</v>
      </c>
      <c r="F232" s="509">
        <f t="shared" si="80"/>
        <v>16944218</v>
      </c>
      <c r="G232" s="509">
        <f t="shared" si="80"/>
        <v>12034218</v>
      </c>
      <c r="H232" s="509">
        <f t="shared" si="80"/>
        <v>0</v>
      </c>
      <c r="I232" s="509">
        <f t="shared" si="80"/>
        <v>0</v>
      </c>
      <c r="J232" s="509">
        <f t="shared" si="80"/>
        <v>4910000</v>
      </c>
      <c r="K232" s="201">
        <f t="shared" si="71"/>
        <v>1.9031668495603251</v>
      </c>
      <c r="L232"/>
      <c r="M232"/>
      <c r="N232"/>
      <c r="O232"/>
    </row>
    <row r="233" spans="1:15" s="5" customFormat="1" ht="30" customHeight="1" thickBot="1">
      <c r="A233" s="204"/>
      <c r="B233" s="556">
        <v>90001</v>
      </c>
      <c r="C233" s="462" t="s">
        <v>59</v>
      </c>
      <c r="D233" s="475"/>
      <c r="E233" s="506">
        <f aca="true" t="shared" si="81" ref="E233:J233">SUM(E234:E239)</f>
        <v>8466977</v>
      </c>
      <c r="F233" s="506">
        <f t="shared" si="81"/>
        <v>16520000</v>
      </c>
      <c r="G233" s="506">
        <f t="shared" si="81"/>
        <v>11610000</v>
      </c>
      <c r="H233" s="506">
        <f t="shared" si="81"/>
        <v>0</v>
      </c>
      <c r="I233" s="506">
        <f t="shared" si="81"/>
        <v>0</v>
      </c>
      <c r="J233" s="506">
        <f t="shared" si="81"/>
        <v>4910000</v>
      </c>
      <c r="K233" s="201">
        <f t="shared" si="71"/>
        <v>1.9511095872824504</v>
      </c>
      <c r="L233"/>
      <c r="M233"/>
      <c r="N233"/>
      <c r="O233"/>
    </row>
    <row r="234" spans="1:15" s="4" customFormat="1" ht="66.75" customHeight="1" thickBot="1">
      <c r="A234" s="196"/>
      <c r="B234" s="230"/>
      <c r="C234" s="470" t="s">
        <v>198</v>
      </c>
      <c r="D234" s="191" t="s">
        <v>109</v>
      </c>
      <c r="E234" s="515"/>
      <c r="F234" s="37"/>
      <c r="G234" s="539">
        <f>F234</f>
        <v>0</v>
      </c>
      <c r="H234" s="37"/>
      <c r="I234" s="37"/>
      <c r="J234" s="37"/>
      <c r="K234" s="201" t="e">
        <f t="shared" si="71"/>
        <v>#DIV/0!</v>
      </c>
      <c r="L234"/>
      <c r="M234"/>
      <c r="N234"/>
      <c r="O234"/>
    </row>
    <row r="235" spans="1:15" s="4" customFormat="1" ht="67.5" customHeight="1" thickBot="1">
      <c r="A235" s="196"/>
      <c r="B235" s="230"/>
      <c r="C235" s="235" t="s">
        <v>198</v>
      </c>
      <c r="D235" s="189" t="s">
        <v>196</v>
      </c>
      <c r="E235" s="528">
        <v>621977</v>
      </c>
      <c r="F235" s="35"/>
      <c r="G235" s="542"/>
      <c r="H235" s="35"/>
      <c r="I235" s="35"/>
      <c r="J235" s="539">
        <f>F235</f>
        <v>0</v>
      </c>
      <c r="K235" s="201">
        <f t="shared" si="71"/>
        <v>0</v>
      </c>
      <c r="L235"/>
      <c r="M235"/>
      <c r="N235"/>
      <c r="O235"/>
    </row>
    <row r="236" spans="1:15" s="4" customFormat="1" ht="44.25" customHeight="1" thickBot="1">
      <c r="A236" s="196"/>
      <c r="B236" s="230"/>
      <c r="C236" s="235" t="s">
        <v>236</v>
      </c>
      <c r="D236" s="189" t="s">
        <v>109</v>
      </c>
      <c r="E236" s="528">
        <v>1000000</v>
      </c>
      <c r="F236" s="35">
        <v>11610000</v>
      </c>
      <c r="G236" s="539">
        <f>F236</f>
        <v>11610000</v>
      </c>
      <c r="H236" s="35"/>
      <c r="I236" s="35"/>
      <c r="J236" s="35"/>
      <c r="K236" s="201">
        <f t="shared" si="71"/>
        <v>11.61</v>
      </c>
      <c r="L236"/>
      <c r="M236"/>
      <c r="N236"/>
      <c r="O236"/>
    </row>
    <row r="237" spans="1:15" s="4" customFormat="1" ht="40.5" customHeight="1" thickBot="1">
      <c r="A237" s="196"/>
      <c r="B237" s="230"/>
      <c r="C237" s="235" t="s">
        <v>237</v>
      </c>
      <c r="D237" s="189" t="s">
        <v>196</v>
      </c>
      <c r="E237" s="528">
        <v>3110000</v>
      </c>
      <c r="F237" s="35"/>
      <c r="G237" s="35"/>
      <c r="H237" s="35"/>
      <c r="I237" s="35"/>
      <c r="J237" s="539">
        <f>F237</f>
        <v>0</v>
      </c>
      <c r="K237" s="201">
        <f t="shared" si="71"/>
        <v>0</v>
      </c>
      <c r="L237"/>
      <c r="M237"/>
      <c r="N237"/>
      <c r="O237"/>
    </row>
    <row r="238" spans="1:15" s="4" customFormat="1" ht="56.25" customHeight="1" thickBot="1">
      <c r="A238" s="196"/>
      <c r="B238" s="230"/>
      <c r="C238" s="235" t="s">
        <v>305</v>
      </c>
      <c r="D238" s="189" t="s">
        <v>196</v>
      </c>
      <c r="E238" s="528">
        <v>3700000</v>
      </c>
      <c r="F238" s="35">
        <v>4910000</v>
      </c>
      <c r="G238" s="35"/>
      <c r="H238" s="35"/>
      <c r="I238" s="35"/>
      <c r="J238" s="539">
        <f>F238</f>
        <v>4910000</v>
      </c>
      <c r="K238" s="201">
        <f t="shared" si="71"/>
        <v>1.327027027027027</v>
      </c>
      <c r="L238"/>
      <c r="M238"/>
      <c r="N238"/>
      <c r="O238"/>
    </row>
    <row r="239" spans="1:15" s="4" customFormat="1" ht="51.75" customHeight="1" thickBot="1">
      <c r="A239" s="196"/>
      <c r="B239" s="230"/>
      <c r="C239" s="240" t="s">
        <v>83</v>
      </c>
      <c r="D239" s="210" t="s">
        <v>207</v>
      </c>
      <c r="E239" s="516">
        <v>35000</v>
      </c>
      <c r="F239" s="379"/>
      <c r="G239" s="379"/>
      <c r="H239" s="379"/>
      <c r="I239" s="539">
        <f>F239</f>
        <v>0</v>
      </c>
      <c r="J239" s="380"/>
      <c r="K239" s="201">
        <f t="shared" si="71"/>
        <v>0</v>
      </c>
      <c r="L239"/>
      <c r="M239"/>
      <c r="N239"/>
      <c r="O239"/>
    </row>
    <row r="240" spans="1:15" s="5" customFormat="1" ht="21" customHeight="1" thickBot="1">
      <c r="A240" s="204"/>
      <c r="B240" s="346">
        <v>90002</v>
      </c>
      <c r="C240" s="464" t="s">
        <v>60</v>
      </c>
      <c r="D240" s="478"/>
      <c r="E240" s="507">
        <f aca="true" t="shared" si="82" ref="E240:J240">SUM(E241)</f>
        <v>349404</v>
      </c>
      <c r="F240" s="507">
        <f t="shared" si="82"/>
        <v>340400</v>
      </c>
      <c r="G240" s="507">
        <f t="shared" si="82"/>
        <v>340400</v>
      </c>
      <c r="H240" s="507">
        <f t="shared" si="82"/>
        <v>0</v>
      </c>
      <c r="I240" s="507">
        <f t="shared" si="82"/>
        <v>0</v>
      </c>
      <c r="J240" s="507">
        <f t="shared" si="82"/>
        <v>0</v>
      </c>
      <c r="K240" s="201">
        <f t="shared" si="71"/>
        <v>0.9742304037732825</v>
      </c>
      <c r="L240"/>
      <c r="M240"/>
      <c r="N240"/>
      <c r="O240"/>
    </row>
    <row r="241" spans="1:15" s="4" customFormat="1" ht="15.75" thickBot="1">
      <c r="A241" s="196"/>
      <c r="B241" s="230"/>
      <c r="C241" s="415" t="s">
        <v>48</v>
      </c>
      <c r="D241" s="431" t="s">
        <v>142</v>
      </c>
      <c r="E241" s="514">
        <v>349404</v>
      </c>
      <c r="F241" s="159">
        <v>340400</v>
      </c>
      <c r="G241" s="539">
        <f>F241</f>
        <v>340400</v>
      </c>
      <c r="H241" s="159"/>
      <c r="I241" s="159"/>
      <c r="J241" s="159"/>
      <c r="K241" s="201">
        <f t="shared" si="71"/>
        <v>0.9742304037732825</v>
      </c>
      <c r="L241"/>
      <c r="M241"/>
      <c r="N241"/>
      <c r="O241"/>
    </row>
    <row r="242" spans="1:15" s="4" customFormat="1" ht="15.75" thickBot="1">
      <c r="A242" s="196"/>
      <c r="B242" s="559">
        <v>90003</v>
      </c>
      <c r="C242" s="468" t="s">
        <v>269</v>
      </c>
      <c r="D242" s="483"/>
      <c r="E242" s="507">
        <f aca="true" t="shared" si="83" ref="E242:J242">SUM(E243)</f>
        <v>2000</v>
      </c>
      <c r="F242" s="507">
        <f t="shared" si="83"/>
        <v>0</v>
      </c>
      <c r="G242" s="507">
        <f t="shared" si="83"/>
        <v>0</v>
      </c>
      <c r="H242" s="507">
        <f t="shared" si="83"/>
        <v>0</v>
      </c>
      <c r="I242" s="507">
        <f t="shared" si="83"/>
        <v>0</v>
      </c>
      <c r="J242" s="507">
        <f t="shared" si="83"/>
        <v>0</v>
      </c>
      <c r="K242" s="201">
        <f t="shared" si="71"/>
        <v>0</v>
      </c>
      <c r="L242"/>
      <c r="M242"/>
      <c r="N242"/>
      <c r="O242"/>
    </row>
    <row r="243" spans="1:15" s="4" customFormat="1" ht="57" customHeight="1" thickBot="1">
      <c r="A243" s="196"/>
      <c r="B243" s="230"/>
      <c r="C243" s="415" t="s">
        <v>270</v>
      </c>
      <c r="D243" s="431" t="s">
        <v>118</v>
      </c>
      <c r="E243" s="514">
        <v>2000</v>
      </c>
      <c r="F243" s="159"/>
      <c r="G243" s="541"/>
      <c r="H243" s="159"/>
      <c r="I243" s="539">
        <f>F243</f>
        <v>0</v>
      </c>
      <c r="J243" s="159"/>
      <c r="K243" s="201">
        <f t="shared" si="71"/>
        <v>0</v>
      </c>
      <c r="L243"/>
      <c r="M243"/>
      <c r="N243"/>
      <c r="O243"/>
    </row>
    <row r="244" spans="1:15" s="4" customFormat="1" ht="39.75" customHeight="1" thickBot="1">
      <c r="A244" s="196"/>
      <c r="B244" s="558">
        <v>90020</v>
      </c>
      <c r="C244" s="468" t="s">
        <v>180</v>
      </c>
      <c r="D244" s="483"/>
      <c r="E244" s="510">
        <f aca="true" t="shared" si="84" ref="E244:J244">SUM(E245)</f>
        <v>6589</v>
      </c>
      <c r="F244" s="510">
        <f t="shared" si="84"/>
        <v>4500</v>
      </c>
      <c r="G244" s="510">
        <f t="shared" si="84"/>
        <v>4500</v>
      </c>
      <c r="H244" s="510">
        <f t="shared" si="84"/>
        <v>0</v>
      </c>
      <c r="I244" s="510">
        <f t="shared" si="84"/>
        <v>0</v>
      </c>
      <c r="J244" s="510">
        <f t="shared" si="84"/>
        <v>0</v>
      </c>
      <c r="K244" s="201">
        <f t="shared" si="71"/>
        <v>0.6829564425557748</v>
      </c>
      <c r="L244"/>
      <c r="M244"/>
      <c r="N244"/>
      <c r="O244"/>
    </row>
    <row r="245" spans="1:15" s="4" customFormat="1" ht="16.5" customHeight="1" thickBot="1">
      <c r="A245" s="196"/>
      <c r="B245" s="230"/>
      <c r="C245" s="467" t="s">
        <v>182</v>
      </c>
      <c r="D245" s="431" t="s">
        <v>181</v>
      </c>
      <c r="E245" s="514">
        <v>6589</v>
      </c>
      <c r="F245" s="159">
        <v>4500</v>
      </c>
      <c r="G245" s="539">
        <f>F245</f>
        <v>4500</v>
      </c>
      <c r="H245" s="159"/>
      <c r="I245" s="159"/>
      <c r="J245" s="159"/>
      <c r="K245" s="201">
        <f t="shared" si="71"/>
        <v>0.6829564425557748</v>
      </c>
      <c r="L245"/>
      <c r="M245"/>
      <c r="N245"/>
      <c r="O245"/>
    </row>
    <row r="246" spans="1:15" s="5" customFormat="1" ht="26.25" customHeight="1" thickBot="1">
      <c r="A246" s="204"/>
      <c r="B246" s="555">
        <v>90095</v>
      </c>
      <c r="C246" s="464" t="s">
        <v>5</v>
      </c>
      <c r="D246" s="478"/>
      <c r="E246" s="507">
        <f aca="true" t="shared" si="85" ref="E246:J246">SUM(E247:E248)</f>
        <v>78200</v>
      </c>
      <c r="F246" s="507">
        <f t="shared" si="85"/>
        <v>79318</v>
      </c>
      <c r="G246" s="507">
        <f t="shared" si="85"/>
        <v>79318</v>
      </c>
      <c r="H246" s="507">
        <f t="shared" si="85"/>
        <v>0</v>
      </c>
      <c r="I246" s="507">
        <f t="shared" si="85"/>
        <v>0</v>
      </c>
      <c r="J246" s="507">
        <f t="shared" si="85"/>
        <v>0</v>
      </c>
      <c r="K246" s="201">
        <f t="shared" si="71"/>
        <v>1.0142966751918159</v>
      </c>
      <c r="L246"/>
      <c r="M246"/>
      <c r="N246"/>
      <c r="O246"/>
    </row>
    <row r="247" spans="1:15" s="4" customFormat="1" ht="25.5" customHeight="1" thickBot="1">
      <c r="A247" s="196"/>
      <c r="B247" s="230"/>
      <c r="C247" s="470" t="s">
        <v>61</v>
      </c>
      <c r="D247" s="191" t="s">
        <v>146</v>
      </c>
      <c r="E247" s="500">
        <v>41200</v>
      </c>
      <c r="F247" s="457">
        <v>41818</v>
      </c>
      <c r="G247" s="574">
        <f>F247</f>
        <v>41818</v>
      </c>
      <c r="H247" s="37"/>
      <c r="I247" s="37"/>
      <c r="J247" s="37"/>
      <c r="K247" s="201">
        <f t="shared" si="71"/>
        <v>1.015</v>
      </c>
      <c r="L247"/>
      <c r="M247"/>
      <c r="N247"/>
      <c r="O247"/>
    </row>
    <row r="248" spans="1:15" s="4" customFormat="1" ht="93" customHeight="1" thickBot="1">
      <c r="A248" s="196"/>
      <c r="B248" s="230"/>
      <c r="C248" s="240" t="s">
        <v>100</v>
      </c>
      <c r="D248" s="210" t="s">
        <v>113</v>
      </c>
      <c r="E248" s="516">
        <v>37000</v>
      </c>
      <c r="F248" s="536">
        <v>37500</v>
      </c>
      <c r="G248" s="575">
        <f>F248</f>
        <v>37500</v>
      </c>
      <c r="H248" s="379"/>
      <c r="I248" s="379"/>
      <c r="J248" s="379"/>
      <c r="K248" s="201">
        <f t="shared" si="71"/>
        <v>1.0135135135135136</v>
      </c>
      <c r="L248"/>
      <c r="M248"/>
      <c r="N248"/>
      <c r="O248"/>
    </row>
    <row r="249" spans="1:15" s="7" customFormat="1" ht="29.25" customHeight="1" thickBot="1">
      <c r="A249" s="253">
        <v>921</v>
      </c>
      <c r="B249" s="557"/>
      <c r="C249" s="243" t="s">
        <v>62</v>
      </c>
      <c r="D249" s="255"/>
      <c r="E249" s="509">
        <f aca="true" t="shared" si="86" ref="E249:J249">SUM(E250+E252+E254+E257)</f>
        <v>587000</v>
      </c>
      <c r="F249" s="509">
        <f t="shared" si="86"/>
        <v>32000</v>
      </c>
      <c r="G249" s="509">
        <f t="shared" si="86"/>
        <v>0</v>
      </c>
      <c r="H249" s="509">
        <f t="shared" si="86"/>
        <v>0</v>
      </c>
      <c r="I249" s="509">
        <f t="shared" si="86"/>
        <v>32000</v>
      </c>
      <c r="J249" s="509">
        <f t="shared" si="86"/>
        <v>0</v>
      </c>
      <c r="K249" s="201">
        <f t="shared" si="71"/>
        <v>0.054514480408858604</v>
      </c>
      <c r="L249"/>
      <c r="M249"/>
      <c r="N249"/>
      <c r="O249"/>
    </row>
    <row r="250" spans="1:15" s="5" customFormat="1" ht="21" customHeight="1" thickBot="1">
      <c r="A250" s="204"/>
      <c r="B250" s="556">
        <v>92106</v>
      </c>
      <c r="C250" s="462" t="s">
        <v>75</v>
      </c>
      <c r="D250" s="475"/>
      <c r="E250" s="506">
        <f aca="true" t="shared" si="87" ref="E250:J250">SUM(E251)</f>
        <v>210000</v>
      </c>
      <c r="F250" s="506">
        <f t="shared" si="87"/>
        <v>0</v>
      </c>
      <c r="G250" s="506">
        <f t="shared" si="87"/>
        <v>0</v>
      </c>
      <c r="H250" s="506">
        <f t="shared" si="87"/>
        <v>0</v>
      </c>
      <c r="I250" s="506">
        <f t="shared" si="87"/>
        <v>0</v>
      </c>
      <c r="J250" s="506">
        <f t="shared" si="87"/>
        <v>0</v>
      </c>
      <c r="K250" s="201">
        <f t="shared" si="71"/>
        <v>0</v>
      </c>
      <c r="L250"/>
      <c r="M250"/>
      <c r="N250"/>
      <c r="O250"/>
    </row>
    <row r="251" spans="1:15" s="4" customFormat="1" ht="67.5" customHeight="1" thickBot="1">
      <c r="A251" s="196"/>
      <c r="B251" s="230"/>
      <c r="C251" s="470" t="s">
        <v>284</v>
      </c>
      <c r="D251" s="191"/>
      <c r="E251" s="500">
        <v>210000</v>
      </c>
      <c r="F251" s="37"/>
      <c r="G251" s="37"/>
      <c r="H251" s="37"/>
      <c r="I251" s="539">
        <f>F251</f>
        <v>0</v>
      </c>
      <c r="J251" s="37"/>
      <c r="K251" s="201">
        <f t="shared" si="71"/>
        <v>0</v>
      </c>
      <c r="L251"/>
      <c r="M251"/>
      <c r="N251"/>
      <c r="O251"/>
    </row>
    <row r="252" spans="1:15" s="5" customFormat="1" ht="29.25" customHeight="1" thickBot="1">
      <c r="A252" s="204"/>
      <c r="B252" s="555">
        <v>92108</v>
      </c>
      <c r="C252" s="233" t="s">
        <v>63</v>
      </c>
      <c r="D252" s="187"/>
      <c r="E252" s="577">
        <f aca="true" t="shared" si="88" ref="E252:J252">SUM(E253)</f>
        <v>100000</v>
      </c>
      <c r="F252" s="577">
        <f t="shared" si="88"/>
        <v>0</v>
      </c>
      <c r="G252" s="577">
        <f t="shared" si="88"/>
        <v>0</v>
      </c>
      <c r="H252" s="577">
        <f t="shared" si="88"/>
        <v>0</v>
      </c>
      <c r="I252" s="577">
        <f t="shared" si="88"/>
        <v>0</v>
      </c>
      <c r="J252" s="577">
        <f t="shared" si="88"/>
        <v>0</v>
      </c>
      <c r="K252" s="201">
        <f t="shared" si="71"/>
        <v>0</v>
      </c>
      <c r="L252"/>
      <c r="M252"/>
      <c r="N252"/>
      <c r="O252"/>
    </row>
    <row r="253" spans="1:15" s="4" customFormat="1" ht="66.75" customHeight="1" thickBot="1">
      <c r="A253" s="196"/>
      <c r="B253" s="230"/>
      <c r="C253" s="235" t="s">
        <v>284</v>
      </c>
      <c r="D253" s="189" t="s">
        <v>217</v>
      </c>
      <c r="E253" s="501">
        <v>100000</v>
      </c>
      <c r="F253" s="35"/>
      <c r="G253" s="35"/>
      <c r="H253" s="35"/>
      <c r="I253" s="539">
        <f>F253</f>
        <v>0</v>
      </c>
      <c r="J253" s="35"/>
      <c r="K253" s="201">
        <f t="shared" si="71"/>
        <v>0</v>
      </c>
      <c r="L253"/>
      <c r="M253"/>
      <c r="N253"/>
      <c r="O253"/>
    </row>
    <row r="254" spans="1:15" s="5" customFormat="1" ht="16.5" customHeight="1" thickBot="1">
      <c r="A254" s="204"/>
      <c r="B254" s="555">
        <v>92116</v>
      </c>
      <c r="C254" s="233" t="s">
        <v>64</v>
      </c>
      <c r="D254" s="187"/>
      <c r="E254" s="577">
        <f aca="true" t="shared" si="89" ref="E254:J254">SUM(E255:E256)</f>
        <v>177000</v>
      </c>
      <c r="F254" s="577">
        <f t="shared" si="89"/>
        <v>32000</v>
      </c>
      <c r="G254" s="577">
        <f t="shared" si="89"/>
        <v>0</v>
      </c>
      <c r="H254" s="577">
        <f t="shared" si="89"/>
        <v>0</v>
      </c>
      <c r="I254" s="577">
        <f t="shared" si="89"/>
        <v>32000</v>
      </c>
      <c r="J254" s="577">
        <f t="shared" si="89"/>
        <v>0</v>
      </c>
      <c r="K254" s="201">
        <f t="shared" si="71"/>
        <v>0.1807909604519774</v>
      </c>
      <c r="L254"/>
      <c r="M254"/>
      <c r="N254"/>
      <c r="O254"/>
    </row>
    <row r="255" spans="1:15" s="4" customFormat="1" ht="66" customHeight="1" thickBot="1">
      <c r="A255" s="196"/>
      <c r="B255" s="230"/>
      <c r="C255" s="235" t="s">
        <v>284</v>
      </c>
      <c r="D255" s="189" t="s">
        <v>217</v>
      </c>
      <c r="E255" s="501">
        <v>145000</v>
      </c>
      <c r="F255" s="35"/>
      <c r="G255" s="35"/>
      <c r="H255" s="35"/>
      <c r="I255" s="583">
        <f>F255</f>
        <v>0</v>
      </c>
      <c r="J255" s="35"/>
      <c r="K255" s="201">
        <f t="shared" si="71"/>
        <v>0</v>
      </c>
      <c r="L255"/>
      <c r="M255"/>
      <c r="N255"/>
      <c r="O255"/>
    </row>
    <row r="256" spans="1:15" s="4" customFormat="1" ht="56.25" customHeight="1" thickBot="1">
      <c r="A256" s="196"/>
      <c r="B256" s="230"/>
      <c r="C256" s="240" t="s">
        <v>93</v>
      </c>
      <c r="D256" s="210" t="s">
        <v>143</v>
      </c>
      <c r="E256" s="516">
        <v>32000</v>
      </c>
      <c r="F256" s="379">
        <v>32000</v>
      </c>
      <c r="G256" s="379"/>
      <c r="H256" s="379"/>
      <c r="I256" s="539">
        <f>F256</f>
        <v>32000</v>
      </c>
      <c r="J256" s="379"/>
      <c r="K256" s="201">
        <f t="shared" si="71"/>
        <v>1</v>
      </c>
      <c r="L256"/>
      <c r="M256"/>
      <c r="N256"/>
      <c r="O256"/>
    </row>
    <row r="257" spans="1:15" s="5" customFormat="1" ht="16.5" customHeight="1" thickBot="1">
      <c r="A257" s="204"/>
      <c r="B257" s="555">
        <v>92118</v>
      </c>
      <c r="C257" s="464" t="s">
        <v>65</v>
      </c>
      <c r="D257" s="478"/>
      <c r="E257" s="507">
        <f aca="true" t="shared" si="90" ref="E257:J257">SUM(E258)</f>
        <v>100000</v>
      </c>
      <c r="F257" s="507">
        <f t="shared" si="90"/>
        <v>0</v>
      </c>
      <c r="G257" s="507">
        <f t="shared" si="90"/>
        <v>0</v>
      </c>
      <c r="H257" s="507">
        <f t="shared" si="90"/>
        <v>0</v>
      </c>
      <c r="I257" s="507">
        <f t="shared" si="90"/>
        <v>0</v>
      </c>
      <c r="J257" s="507">
        <f t="shared" si="90"/>
        <v>0</v>
      </c>
      <c r="K257" s="201">
        <f t="shared" si="71"/>
        <v>0</v>
      </c>
      <c r="L257"/>
      <c r="M257"/>
      <c r="N257"/>
      <c r="O257"/>
    </row>
    <row r="258" spans="1:15" s="4" customFormat="1" ht="69" customHeight="1" thickBot="1">
      <c r="A258" s="196"/>
      <c r="B258" s="230"/>
      <c r="C258" s="415" t="s">
        <v>284</v>
      </c>
      <c r="D258" s="431" t="s">
        <v>217</v>
      </c>
      <c r="E258" s="514">
        <v>100000</v>
      </c>
      <c r="F258" s="159"/>
      <c r="G258" s="159"/>
      <c r="H258" s="159"/>
      <c r="I258" s="539">
        <f>F258</f>
        <v>0</v>
      </c>
      <c r="J258" s="159"/>
      <c r="K258" s="201">
        <f t="shared" si="71"/>
        <v>0</v>
      </c>
      <c r="L258"/>
      <c r="M258"/>
      <c r="N258"/>
      <c r="O258"/>
    </row>
    <row r="259" spans="1:15" s="4" customFormat="1" ht="18.75" customHeight="1" thickBot="1">
      <c r="A259" s="258">
        <v>926</v>
      </c>
      <c r="B259" s="554"/>
      <c r="C259" s="247" t="s">
        <v>197</v>
      </c>
      <c r="D259" s="497"/>
      <c r="E259" s="504">
        <f>SUM(E260)</f>
        <v>400000</v>
      </c>
      <c r="F259" s="504">
        <f aca="true" t="shared" si="91" ref="F259:J260">SUM(F260)</f>
        <v>0</v>
      </c>
      <c r="G259" s="504">
        <f t="shared" si="91"/>
        <v>0</v>
      </c>
      <c r="H259" s="504">
        <f t="shared" si="91"/>
        <v>0</v>
      </c>
      <c r="I259" s="504">
        <f t="shared" si="91"/>
        <v>0</v>
      </c>
      <c r="J259" s="504">
        <f t="shared" si="91"/>
        <v>0</v>
      </c>
      <c r="K259" s="201">
        <f t="shared" si="71"/>
        <v>0</v>
      </c>
      <c r="L259"/>
      <c r="M259"/>
      <c r="N259"/>
      <c r="O259"/>
    </row>
    <row r="260" spans="1:15" s="4" customFormat="1" ht="20.25" customHeight="1" thickBot="1">
      <c r="A260" s="196"/>
      <c r="B260" s="357">
        <v>92695</v>
      </c>
      <c r="C260" s="471" t="s">
        <v>5</v>
      </c>
      <c r="D260" s="490"/>
      <c r="E260" s="498">
        <f>SUM(E261)</f>
        <v>400000</v>
      </c>
      <c r="F260" s="498">
        <f t="shared" si="91"/>
        <v>0</v>
      </c>
      <c r="G260" s="498">
        <f t="shared" si="91"/>
        <v>0</v>
      </c>
      <c r="H260" s="498">
        <f t="shared" si="91"/>
        <v>0</v>
      </c>
      <c r="I260" s="498">
        <f t="shared" si="91"/>
        <v>0</v>
      </c>
      <c r="J260" s="498">
        <f t="shared" si="91"/>
        <v>0</v>
      </c>
      <c r="K260" s="201">
        <f t="shared" si="71"/>
        <v>0</v>
      </c>
      <c r="L260"/>
      <c r="M260"/>
      <c r="N260"/>
      <c r="O260"/>
    </row>
    <row r="261" spans="1:15" s="4" customFormat="1" ht="54.75" customHeight="1" thickBot="1">
      <c r="A261" s="196"/>
      <c r="B261" s="230"/>
      <c r="C261" s="415" t="s">
        <v>199</v>
      </c>
      <c r="D261" s="431" t="s">
        <v>109</v>
      </c>
      <c r="E261" s="499">
        <v>400000</v>
      </c>
      <c r="F261" s="159"/>
      <c r="G261" s="539">
        <f>F261</f>
        <v>0</v>
      </c>
      <c r="H261" s="159"/>
      <c r="I261" s="159"/>
      <c r="J261" s="159"/>
      <c r="K261" s="201">
        <f t="shared" si="71"/>
        <v>0</v>
      </c>
      <c r="L261"/>
      <c r="M261"/>
      <c r="N261"/>
      <c r="O261"/>
    </row>
    <row r="262" spans="1:15" s="9" customFormat="1" ht="33" customHeight="1" thickBot="1">
      <c r="A262" s="459"/>
      <c r="B262" s="553"/>
      <c r="C262" s="241" t="s">
        <v>66</v>
      </c>
      <c r="D262" s="199"/>
      <c r="E262" s="48">
        <f aca="true" t="shared" si="92" ref="E262:J262">SUM(E259+E249+E232+E224+E219+E173+E168+E164+E135+E121+E88+E81+E58+E47+E32+E16+E13+E10+E74)</f>
        <v>157779283</v>
      </c>
      <c r="F262" s="48">
        <f t="shared" si="92"/>
        <v>182574392</v>
      </c>
      <c r="G262" s="48">
        <f t="shared" si="92"/>
        <v>69666872</v>
      </c>
      <c r="H262" s="48">
        <f t="shared" si="92"/>
        <v>67818293</v>
      </c>
      <c r="I262" s="48">
        <f t="shared" si="92"/>
        <v>26241438</v>
      </c>
      <c r="J262" s="48">
        <f t="shared" si="92"/>
        <v>18847789</v>
      </c>
      <c r="K262" s="201">
        <f t="shared" si="71"/>
        <v>1.1571506000569163</v>
      </c>
      <c r="L262"/>
      <c r="M262"/>
      <c r="N262"/>
      <c r="O262"/>
    </row>
    <row r="264" ht="12.75">
      <c r="C264" t="s">
        <v>187</v>
      </c>
    </row>
    <row r="265" spans="3:6" ht="48" customHeight="1">
      <c r="C265" t="s">
        <v>188</v>
      </c>
      <c r="F265" s="627"/>
    </row>
  </sheetData>
  <sheetProtection/>
  <printOptions/>
  <pageMargins left="0.15748031496062992" right="0" top="0.5905511811023623" bottom="0.3937007874015748" header="0.1968503937007874" footer="0.1968503937007874"/>
  <pageSetup horizontalDpi="300" verticalDpi="300" orientation="landscape" paperSize="9" scale="8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4"/>
  <sheetViews>
    <sheetView zoomScale="75" zoomScaleNormal="75" workbookViewId="0" topLeftCell="A124">
      <selection activeCell="C21" sqref="C21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00390625" style="0" customWidth="1"/>
    <col min="6" max="6" width="13.75390625" style="0" customWidth="1"/>
    <col min="7" max="7" width="14.25390625" style="0" customWidth="1"/>
    <col min="8" max="8" width="14.375" style="0" customWidth="1"/>
    <col min="9" max="9" width="13.00390625" style="0" customWidth="1"/>
    <col min="10" max="10" width="14.625" style="0" customWidth="1"/>
  </cols>
  <sheetData>
    <row r="1" spans="1:10" ht="12.75">
      <c r="A1" s="41"/>
      <c r="B1" s="41"/>
      <c r="C1" s="41"/>
      <c r="D1" s="41"/>
      <c r="E1" s="41"/>
      <c r="F1" s="41"/>
      <c r="G1" s="41"/>
      <c r="H1" s="41"/>
      <c r="I1" s="214" t="s">
        <v>201</v>
      </c>
      <c r="J1" s="214"/>
    </row>
    <row r="2" spans="1:10" ht="12.75">
      <c r="A2" s="41"/>
      <c r="B2" s="41"/>
      <c r="C2" s="41"/>
      <c r="D2" s="41"/>
      <c r="E2" s="41"/>
      <c r="F2" s="41"/>
      <c r="G2" s="41"/>
      <c r="H2" s="41"/>
      <c r="I2" s="214" t="s">
        <v>312</v>
      </c>
      <c r="J2" s="214"/>
    </row>
    <row r="3" spans="1:10" ht="12.75">
      <c r="A3" s="41"/>
      <c r="B3" s="41"/>
      <c r="C3" s="41"/>
      <c r="D3" s="41"/>
      <c r="E3" s="41"/>
      <c r="F3" s="41"/>
      <c r="G3" s="41"/>
      <c r="H3" s="41"/>
      <c r="I3" s="214" t="s">
        <v>209</v>
      </c>
      <c r="J3" s="214"/>
    </row>
    <row r="4" spans="1:10" ht="12.75">
      <c r="A4" s="41"/>
      <c r="B4" s="41"/>
      <c r="C4" s="41"/>
      <c r="D4" s="41"/>
      <c r="E4" s="41"/>
      <c r="F4" s="41"/>
      <c r="G4" s="41"/>
      <c r="H4" s="41"/>
      <c r="I4" s="214" t="s">
        <v>313</v>
      </c>
      <c r="J4" s="214"/>
    </row>
    <row r="5" spans="1:10" ht="13.5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s="2" customFormat="1" ht="20.25">
      <c r="A6" s="42"/>
      <c r="B6" s="43"/>
      <c r="C6" s="44" t="s">
        <v>274</v>
      </c>
      <c r="D6" s="42"/>
      <c r="E6" s="43"/>
      <c r="F6" s="43"/>
      <c r="G6" s="43"/>
      <c r="H6" s="43"/>
      <c r="I6" s="43"/>
      <c r="J6" s="43"/>
    </row>
    <row r="7" spans="1:10" ht="13.5" thickBot="1">
      <c r="A7" s="41"/>
      <c r="B7" s="41"/>
      <c r="C7" s="41"/>
      <c r="D7" s="41"/>
      <c r="E7" s="45"/>
      <c r="F7" s="45"/>
      <c r="G7" s="45"/>
      <c r="H7" s="45"/>
      <c r="I7" s="45"/>
      <c r="J7" s="45"/>
    </row>
    <row r="8" spans="1:11" ht="73.5" customHeight="1" thickBot="1">
      <c r="A8" s="603" t="s">
        <v>0</v>
      </c>
      <c r="B8" s="604" t="s">
        <v>1</v>
      </c>
      <c r="C8" s="605" t="s">
        <v>2</v>
      </c>
      <c r="D8" s="596" t="s">
        <v>3</v>
      </c>
      <c r="E8" s="598" t="s">
        <v>286</v>
      </c>
      <c r="F8" s="598" t="s">
        <v>280</v>
      </c>
      <c r="G8" s="598" t="s">
        <v>165</v>
      </c>
      <c r="H8" s="601" t="s">
        <v>168</v>
      </c>
      <c r="I8" s="606" t="s">
        <v>159</v>
      </c>
      <c r="J8" s="607" t="s">
        <v>166</v>
      </c>
      <c r="K8" s="606" t="s">
        <v>190</v>
      </c>
    </row>
    <row r="9" spans="1:11" ht="15" customHeight="1" thickBot="1">
      <c r="A9" s="93">
        <v>1</v>
      </c>
      <c r="B9" s="94">
        <v>2</v>
      </c>
      <c r="C9" s="287">
        <v>3</v>
      </c>
      <c r="D9" s="96">
        <v>4</v>
      </c>
      <c r="E9" s="95">
        <v>5</v>
      </c>
      <c r="F9" s="95">
        <v>6</v>
      </c>
      <c r="G9" s="95">
        <v>7</v>
      </c>
      <c r="H9" s="95">
        <v>8</v>
      </c>
      <c r="I9" s="95">
        <v>9</v>
      </c>
      <c r="J9" s="288">
        <v>10</v>
      </c>
      <c r="K9" s="289"/>
    </row>
    <row r="10" spans="1:11" ht="24" customHeight="1" thickBot="1">
      <c r="A10" s="282" t="s">
        <v>222</v>
      </c>
      <c r="B10" s="283"/>
      <c r="C10" s="284" t="s">
        <v>223</v>
      </c>
      <c r="D10" s="285"/>
      <c r="E10" s="209">
        <f aca="true" t="shared" si="0" ref="E10:J11">SUM(E11)</f>
        <v>40000</v>
      </c>
      <c r="F10" s="209">
        <f t="shared" si="0"/>
        <v>0</v>
      </c>
      <c r="G10" s="209">
        <f t="shared" si="0"/>
        <v>0</v>
      </c>
      <c r="H10" s="209">
        <f t="shared" si="0"/>
        <v>0</v>
      </c>
      <c r="I10" s="209">
        <f t="shared" si="0"/>
        <v>0</v>
      </c>
      <c r="J10" s="209">
        <f t="shared" si="0"/>
        <v>0</v>
      </c>
      <c r="K10" s="174">
        <f>F10/E10</f>
        <v>0</v>
      </c>
    </row>
    <row r="11" spans="1:11" ht="29.25" customHeight="1" thickBot="1">
      <c r="A11" s="162"/>
      <c r="B11" s="286" t="s">
        <v>224</v>
      </c>
      <c r="C11" s="280" t="s">
        <v>225</v>
      </c>
      <c r="D11" s="281"/>
      <c r="E11" s="39">
        <f t="shared" si="0"/>
        <v>40000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 t="shared" si="0"/>
        <v>0</v>
      </c>
      <c r="K11" s="174">
        <f aca="true" t="shared" si="1" ref="K11:K77">F11/E11</f>
        <v>0</v>
      </c>
    </row>
    <row r="12" spans="1:11" ht="68.25" customHeight="1" thickBot="1">
      <c r="A12" s="162"/>
      <c r="B12" s="162"/>
      <c r="C12" s="238" t="s">
        <v>76</v>
      </c>
      <c r="D12" s="220">
        <v>2110</v>
      </c>
      <c r="E12" s="36">
        <f>IF('Załącznik Nr 1-dochody'!E12&gt;0,'Załącznik Nr 1-dochody'!E12,"")</f>
        <v>40000</v>
      </c>
      <c r="F12" s="36">
        <f>IF('Załącznik Nr 1-dochody'!F12&gt;0,'Załącznik Nr 1-dochody'!F12,"")</f>
      </c>
      <c r="G12" s="36">
        <f>IF('Załącznik Nr 1-dochody'!G12&gt;0,'Załącznik Nr 1-dochody'!G12,"")</f>
      </c>
      <c r="H12" s="36">
        <f>IF('Załącznik Nr 1-dochody'!H12&gt;0,'Załącznik Nr 1-dochody'!H12,"")</f>
      </c>
      <c r="I12" s="36">
        <f>IF('Załącznik Nr 1-dochody'!I12&gt;0,'Załącznik Nr 1-dochody'!I12,"")</f>
      </c>
      <c r="J12" s="36">
        <f>IF('Załącznik Nr 1-dochody'!J12&gt;0,'Załącznik Nr 1-dochody'!J12,"")</f>
      </c>
      <c r="K12" s="174"/>
    </row>
    <row r="13" spans="1:11" ht="27" customHeight="1" thickBot="1">
      <c r="A13" s="261" t="s">
        <v>6</v>
      </c>
      <c r="B13" s="262"/>
      <c r="C13" s="263" t="s">
        <v>7</v>
      </c>
      <c r="D13" s="264"/>
      <c r="E13" s="209">
        <f>SUM(E14)</f>
        <v>1000</v>
      </c>
      <c r="F13" s="209">
        <f aca="true" t="shared" si="2" ref="F13:J14">SUM(F14)</f>
        <v>1000</v>
      </c>
      <c r="G13" s="209">
        <f t="shared" si="2"/>
        <v>1000</v>
      </c>
      <c r="H13" s="209">
        <f t="shared" si="2"/>
        <v>0</v>
      </c>
      <c r="I13" s="209">
        <f t="shared" si="2"/>
        <v>0</v>
      </c>
      <c r="J13" s="209">
        <f t="shared" si="2"/>
        <v>0</v>
      </c>
      <c r="K13" s="174">
        <f t="shared" si="1"/>
        <v>1</v>
      </c>
    </row>
    <row r="14" spans="1:11" ht="18" customHeight="1" thickBot="1">
      <c r="A14" s="19"/>
      <c r="B14" s="260" t="s">
        <v>8</v>
      </c>
      <c r="C14" s="181" t="s">
        <v>5</v>
      </c>
      <c r="D14" s="190"/>
      <c r="E14" s="39">
        <f>SUM(E15)</f>
        <v>1000</v>
      </c>
      <c r="F14" s="39">
        <f t="shared" si="2"/>
        <v>1000</v>
      </c>
      <c r="G14" s="39">
        <f t="shared" si="2"/>
        <v>1000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174">
        <f t="shared" si="1"/>
        <v>1</v>
      </c>
    </row>
    <row r="15" spans="1:11" ht="65.25" customHeight="1" thickBot="1">
      <c r="A15" s="13"/>
      <c r="B15" s="12"/>
      <c r="C15" s="178" t="s">
        <v>94</v>
      </c>
      <c r="D15" s="188" t="s">
        <v>108</v>
      </c>
      <c r="E15" s="36">
        <f>IF('Załącznik Nr 1-dochody'!E15&gt;0,'Załącznik Nr 1-dochody'!E15,"")</f>
        <v>1000</v>
      </c>
      <c r="F15" s="36">
        <f>IF('Załącznik Nr 1-dochody'!F15&gt;0,'Załącznik Nr 1-dochody'!F15,"")</f>
        <v>1000</v>
      </c>
      <c r="G15" s="36">
        <f>IF('Załącznik Nr 1-dochody'!G15&gt;0,'Załącznik Nr 1-dochody'!G15,"")</f>
        <v>1000</v>
      </c>
      <c r="H15" s="36">
        <f>IF('Załącznik Nr 1-dochody'!H15&gt;0,'Załącznik Nr 1-dochody'!H15,"")</f>
      </c>
      <c r="I15" s="36">
        <f>IF('Załącznik Nr 1-dochody'!I15&gt;0,'Załącznik Nr 1-dochody'!I15,"")</f>
      </c>
      <c r="J15" s="155"/>
      <c r="K15" s="174">
        <f t="shared" si="1"/>
        <v>1</v>
      </c>
    </row>
    <row r="16" spans="1:11" ht="22.5" customHeight="1" thickBot="1">
      <c r="A16" s="265">
        <v>600</v>
      </c>
      <c r="B16" s="266"/>
      <c r="C16" s="263" t="s">
        <v>9</v>
      </c>
      <c r="D16" s="255"/>
      <c r="E16" s="209">
        <f aca="true" t="shared" si="3" ref="E16:J16">SUM(E17)</f>
        <v>3750517</v>
      </c>
      <c r="F16" s="209">
        <f t="shared" si="3"/>
        <v>3939931</v>
      </c>
      <c r="G16" s="209">
        <f t="shared" si="3"/>
        <v>117000</v>
      </c>
      <c r="H16" s="209">
        <f t="shared" si="3"/>
        <v>0</v>
      </c>
      <c r="I16" s="209">
        <f t="shared" si="3"/>
        <v>0</v>
      </c>
      <c r="J16" s="209">
        <f t="shared" si="3"/>
        <v>3822931</v>
      </c>
      <c r="K16" s="174">
        <f t="shared" si="1"/>
        <v>1.0505034372594497</v>
      </c>
    </row>
    <row r="17" spans="1:11" ht="27.75" customHeight="1" thickBot="1">
      <c r="A17" s="24"/>
      <c r="B17" s="25">
        <v>60015</v>
      </c>
      <c r="C17" s="181" t="s">
        <v>210</v>
      </c>
      <c r="D17" s="190"/>
      <c r="E17" s="39">
        <f aca="true" t="shared" si="4" ref="E17:J17">SUM(E18:E21)</f>
        <v>3750517</v>
      </c>
      <c r="F17" s="39">
        <f t="shared" si="4"/>
        <v>3939931</v>
      </c>
      <c r="G17" s="39">
        <f t="shared" si="4"/>
        <v>117000</v>
      </c>
      <c r="H17" s="39">
        <f t="shared" si="4"/>
        <v>0</v>
      </c>
      <c r="I17" s="39">
        <f t="shared" si="4"/>
        <v>0</v>
      </c>
      <c r="J17" s="39">
        <f t="shared" si="4"/>
        <v>3822931</v>
      </c>
      <c r="K17" s="174">
        <f t="shared" si="1"/>
        <v>1.0505034372594497</v>
      </c>
    </row>
    <row r="18" spans="1:11" ht="18.75" customHeight="1" thickBot="1">
      <c r="A18" s="24"/>
      <c r="B18" s="569"/>
      <c r="C18" s="413" t="s">
        <v>14</v>
      </c>
      <c r="D18" s="447" t="s">
        <v>112</v>
      </c>
      <c r="E18" s="36">
        <f>IF('Załącznik Nr 1-dochody'!E20&gt;0,'Załącznik Nr 1-dochody'!E20,"")</f>
        <v>150000</v>
      </c>
      <c r="F18" s="36">
        <f>IF('Załącznik Nr 1-dochody'!F20&gt;0,'Załącznik Nr 1-dochody'!F20,"")</f>
        <v>117000</v>
      </c>
      <c r="G18" s="36">
        <f>IF('Załącznik Nr 1-dochody'!G20&gt;0,'Załącznik Nr 1-dochody'!G20,"")</f>
        <v>117000</v>
      </c>
      <c r="H18" s="36">
        <f>IF('Załącznik Nr 1-dochody'!H20&gt;0,'Załącznik Nr 1-dochody'!H20,"")</f>
      </c>
      <c r="I18" s="36">
        <f>IF('Załącznik Nr 1-dochody'!I20&gt;0,'Załącznik Nr 1-dochody'!I20,"")</f>
      </c>
      <c r="J18" s="36">
        <f>IF('Załącznik Nr 1-dochody'!J20&gt;0,'Załącznik Nr 1-dochody'!J20,"")</f>
      </c>
      <c r="K18" s="174">
        <f t="shared" si="1"/>
        <v>0.78</v>
      </c>
    </row>
    <row r="19" spans="1:11" ht="27.75" customHeight="1" thickBot="1">
      <c r="A19" s="24"/>
      <c r="B19" s="428"/>
      <c r="C19" s="429" t="s">
        <v>282</v>
      </c>
      <c r="D19" s="414" t="s">
        <v>242</v>
      </c>
      <c r="E19" s="36">
        <f>IF('Załącznik Nr 1-dochody'!E21&gt;0,'Załącznik Nr 1-dochody'!E21,"")</f>
        <v>16217</v>
      </c>
      <c r="F19" s="36">
        <f>IF('Załącznik Nr 1-dochody'!F21&gt;0,'Załącznik Nr 1-dochody'!F21,"")</f>
      </c>
      <c r="G19" s="36">
        <f>IF('Załącznik Nr 1-dochody'!G21&gt;0,'Załącznik Nr 1-dochody'!G21,"")</f>
      </c>
      <c r="H19" s="36">
        <f>IF('Załącznik Nr 1-dochody'!H21&gt;0,'Załącznik Nr 1-dochody'!H21,"")</f>
      </c>
      <c r="I19" s="36">
        <f>IF('Załącznik Nr 1-dochody'!I21&gt;0,'Załącznik Nr 1-dochody'!I21,"")</f>
      </c>
      <c r="J19" s="36">
        <f>IF('Załącznik Nr 1-dochody'!J21&gt;0,'Załącznik Nr 1-dochody'!J21,"")</f>
      </c>
      <c r="K19" s="174"/>
    </row>
    <row r="20" spans="1:11" ht="57" customHeight="1" thickBot="1">
      <c r="A20" s="13"/>
      <c r="B20" s="100"/>
      <c r="C20" s="216" t="s">
        <v>234</v>
      </c>
      <c r="D20" s="215" t="s">
        <v>196</v>
      </c>
      <c r="E20" s="36">
        <f>IF('Załącznik Nr 1-dochody'!E22&gt;0,'Załącznik Nr 1-dochody'!E22,"")</f>
        <v>930800</v>
      </c>
      <c r="F20" s="36">
        <f>IF('Załącznik Nr 1-dochody'!F22&gt;0,'Załącznik Nr 1-dochody'!F22,"")</f>
      </c>
      <c r="G20" s="36">
        <f>IF('Załącznik Nr 1-dochody'!G22&gt;0,'Załącznik Nr 1-dochody'!G22,"")</f>
      </c>
      <c r="H20" s="36">
        <f>IF('Załącznik Nr 1-dochody'!H22&gt;0,'Załącznik Nr 1-dochody'!H22,"")</f>
      </c>
      <c r="I20" s="36">
        <f>IF('Załącznik Nr 1-dochody'!I22&gt;0,'Załącznik Nr 1-dochody'!I22,"")</f>
      </c>
      <c r="J20" s="36">
        <f>IF('Załącznik Nr 1-dochody'!J22&gt;0,'Załącznik Nr 1-dochody'!J22,"")</f>
      </c>
      <c r="K20" s="174"/>
    </row>
    <row r="21" spans="1:11" ht="71.25" customHeight="1" thickBot="1">
      <c r="A21" s="13"/>
      <c r="B21" s="100"/>
      <c r="C21" s="240" t="s">
        <v>293</v>
      </c>
      <c r="D21" s="612" t="s">
        <v>294</v>
      </c>
      <c r="E21" s="36">
        <f>IF('Załącznik Nr 1-dochody'!E23&gt;0,'Załącznik Nr 1-dochody'!E23,"")</f>
        <v>2653500</v>
      </c>
      <c r="F21" s="36">
        <f>IF('Załącznik Nr 1-dochody'!F23&gt;0,'Załącznik Nr 1-dochody'!F23,"")</f>
        <v>3822931</v>
      </c>
      <c r="G21" s="36">
        <f>IF('Załącznik Nr 1-dochody'!G23&gt;0,'Załącznik Nr 1-dochody'!G23,"")</f>
      </c>
      <c r="H21" s="36">
        <f>IF('Załącznik Nr 1-dochody'!H23&gt;0,'Załącznik Nr 1-dochody'!H23,"")</f>
      </c>
      <c r="I21" s="36">
        <f>IF('Załącznik Nr 1-dochody'!I23&gt;0,'Załącznik Nr 1-dochody'!I23,"")</f>
      </c>
      <c r="J21" s="36">
        <f>IF('Załącznik Nr 1-dochody'!J23&gt;0,'Załącznik Nr 1-dochody'!J23,"")</f>
        <v>3822931</v>
      </c>
      <c r="K21" s="174"/>
    </row>
    <row r="22" spans="1:11" ht="21.75" customHeight="1" thickBot="1">
      <c r="A22" s="265">
        <v>700</v>
      </c>
      <c r="B22" s="266"/>
      <c r="C22" s="263" t="s">
        <v>12</v>
      </c>
      <c r="D22" s="255"/>
      <c r="E22" s="209">
        <f aca="true" t="shared" si="5" ref="E22:J22">SUM(E23)</f>
        <v>204600</v>
      </c>
      <c r="F22" s="209">
        <f t="shared" si="5"/>
        <v>270000</v>
      </c>
      <c r="G22" s="209">
        <f t="shared" si="5"/>
        <v>240000</v>
      </c>
      <c r="H22" s="209">
        <f t="shared" si="5"/>
        <v>0</v>
      </c>
      <c r="I22" s="209">
        <f t="shared" si="5"/>
        <v>30000</v>
      </c>
      <c r="J22" s="209">
        <f t="shared" si="5"/>
        <v>0</v>
      </c>
      <c r="K22" s="174">
        <f t="shared" si="1"/>
        <v>1.3196480938416422</v>
      </c>
    </row>
    <row r="23" spans="1:11" ht="27" customHeight="1" thickBot="1">
      <c r="A23" s="24"/>
      <c r="B23" s="25">
        <v>70005</v>
      </c>
      <c r="C23" s="181" t="s">
        <v>13</v>
      </c>
      <c r="D23" s="190"/>
      <c r="E23" s="39">
        <f aca="true" t="shared" si="6" ref="E23:J23">SUM(E24:E25)</f>
        <v>204600</v>
      </c>
      <c r="F23" s="39">
        <f t="shared" si="6"/>
        <v>270000</v>
      </c>
      <c r="G23" s="39">
        <f t="shared" si="6"/>
        <v>240000</v>
      </c>
      <c r="H23" s="39">
        <f t="shared" si="6"/>
        <v>0</v>
      </c>
      <c r="I23" s="39">
        <f t="shared" si="6"/>
        <v>30000</v>
      </c>
      <c r="J23" s="39">
        <f t="shared" si="6"/>
        <v>0</v>
      </c>
      <c r="K23" s="174">
        <f t="shared" si="1"/>
        <v>1.3196480938416422</v>
      </c>
    </row>
    <row r="24" spans="1:11" ht="63.75" customHeight="1" thickBot="1">
      <c r="A24" s="13"/>
      <c r="B24" s="14"/>
      <c r="C24" s="179" t="s">
        <v>76</v>
      </c>
      <c r="D24" s="189" t="s">
        <v>116</v>
      </c>
      <c r="E24" s="36">
        <f>IF('Załącznik Nr 1-dochody'!E41&gt;0,'Załącznik Nr 1-dochody'!E41,"")</f>
        <v>40000</v>
      </c>
      <c r="F24" s="36">
        <f>IF('Załącznik Nr 1-dochody'!F41&gt;0,'Załącznik Nr 1-dochody'!F41,"")</f>
        <v>30000</v>
      </c>
      <c r="G24" s="36">
        <f>IF('Załącznik Nr 1-dochody'!G41&gt;0,'Załącznik Nr 1-dochody'!G41,"")</f>
      </c>
      <c r="H24" s="36">
        <f>IF('Załącznik Nr 1-dochody'!H41&gt;0,'Załącznik Nr 1-dochody'!H41,"")</f>
      </c>
      <c r="I24" s="36">
        <f>IF('Załącznik Nr 1-dochody'!I41&gt;0,'Załącznik Nr 1-dochody'!I41,"")</f>
        <v>30000</v>
      </c>
      <c r="J24" s="156"/>
      <c r="K24" s="174">
        <f t="shared" si="1"/>
        <v>0.75</v>
      </c>
    </row>
    <row r="25" spans="1:11" ht="60" customHeight="1" thickBot="1">
      <c r="A25" s="13"/>
      <c r="B25" s="14"/>
      <c r="C25" s="180" t="s">
        <v>233</v>
      </c>
      <c r="D25" s="189" t="s">
        <v>117</v>
      </c>
      <c r="E25" s="36">
        <f>IF('Załącznik Nr 1-dochody'!E42&gt;0,'Załącznik Nr 1-dochody'!E42,"")</f>
        <v>164600</v>
      </c>
      <c r="F25" s="36">
        <f>IF('Załącznik Nr 1-dochody'!F42&gt;0,'Załącznik Nr 1-dochody'!F42,"")</f>
        <v>240000</v>
      </c>
      <c r="G25" s="36">
        <f>IF('Załącznik Nr 1-dochody'!G42&gt;0,'Załącznik Nr 1-dochody'!G42,"")</f>
        <v>240000</v>
      </c>
      <c r="H25" s="36">
        <f>IF('Załącznik Nr 1-dochody'!H42&gt;0,'Załącznik Nr 1-dochody'!H42,"")</f>
      </c>
      <c r="I25" s="36">
        <f>IF('Załącznik Nr 1-dochody'!I42&gt;0,'Załącznik Nr 1-dochody'!I42,"")</f>
      </c>
      <c r="J25" s="155"/>
      <c r="K25" s="174">
        <f t="shared" si="1"/>
        <v>1.4580801944106927</v>
      </c>
    </row>
    <row r="26" spans="1:11" ht="21.75" customHeight="1" thickBot="1">
      <c r="A26" s="242">
        <v>710</v>
      </c>
      <c r="B26" s="265"/>
      <c r="C26" s="263" t="s">
        <v>15</v>
      </c>
      <c r="D26" s="255"/>
      <c r="E26" s="209">
        <f aca="true" t="shared" si="7" ref="E26:J26">SUM(E27+E29+E31)</f>
        <v>248000</v>
      </c>
      <c r="F26" s="209">
        <f t="shared" si="7"/>
        <v>291000</v>
      </c>
      <c r="G26" s="209">
        <f t="shared" si="7"/>
        <v>0</v>
      </c>
      <c r="H26" s="209">
        <f t="shared" si="7"/>
        <v>0</v>
      </c>
      <c r="I26" s="209">
        <f t="shared" si="7"/>
        <v>291000</v>
      </c>
      <c r="J26" s="209">
        <f t="shared" si="7"/>
        <v>0</v>
      </c>
      <c r="K26" s="174">
        <f t="shared" si="1"/>
        <v>1.1733870967741935</v>
      </c>
    </row>
    <row r="27" spans="1:11" ht="24" customHeight="1" thickBot="1">
      <c r="A27" s="24"/>
      <c r="B27" s="25">
        <v>71013</v>
      </c>
      <c r="C27" s="181" t="s">
        <v>16</v>
      </c>
      <c r="D27" s="190"/>
      <c r="E27" s="39">
        <f aca="true" t="shared" si="8" ref="E27:J27">SUM(E28)</f>
        <v>80000</v>
      </c>
      <c r="F27" s="39">
        <f t="shared" si="8"/>
        <v>85000</v>
      </c>
      <c r="G27" s="39">
        <f t="shared" si="8"/>
        <v>0</v>
      </c>
      <c r="H27" s="39">
        <f t="shared" si="8"/>
        <v>0</v>
      </c>
      <c r="I27" s="39">
        <f t="shared" si="8"/>
        <v>85000</v>
      </c>
      <c r="J27" s="39">
        <f t="shared" si="8"/>
        <v>0</v>
      </c>
      <c r="K27" s="174">
        <f t="shared" si="1"/>
        <v>1.0625</v>
      </c>
    </row>
    <row r="28" spans="1:11" ht="63.75" customHeight="1" thickBot="1">
      <c r="A28" s="13"/>
      <c r="B28" s="14"/>
      <c r="C28" s="179" t="s">
        <v>96</v>
      </c>
      <c r="D28" s="189" t="s">
        <v>116</v>
      </c>
      <c r="E28" s="36">
        <f>IF('Załącznik Nr 1-dochody'!E51&gt;0,'Załącznik Nr 1-dochody'!E51,"")</f>
        <v>80000</v>
      </c>
      <c r="F28" s="36">
        <f>IF('Załącznik Nr 1-dochody'!F51&gt;0,'Załącznik Nr 1-dochody'!F51,"")</f>
        <v>85000</v>
      </c>
      <c r="G28" s="36">
        <f>IF('Załącznik Nr 1-dochody'!G51&gt;0,'Załącznik Nr 1-dochody'!G51,"")</f>
      </c>
      <c r="H28" s="36">
        <f>IF('Załącznik Nr 1-dochody'!H51&gt;0,'Załącznik Nr 1-dochody'!H51,"")</f>
      </c>
      <c r="I28" s="36">
        <f>IF('Załącznik Nr 1-dochody'!I51&gt;0,'Załącznik Nr 1-dochody'!I51,"")</f>
        <v>85000</v>
      </c>
      <c r="J28" s="156"/>
      <c r="K28" s="174">
        <f t="shared" si="1"/>
        <v>1.0625</v>
      </c>
    </row>
    <row r="29" spans="1:11" ht="27" customHeight="1" thickBot="1">
      <c r="A29" s="24"/>
      <c r="B29" s="21">
        <v>71014</v>
      </c>
      <c r="C29" s="177" t="s">
        <v>17</v>
      </c>
      <c r="D29" s="187"/>
      <c r="E29" s="29">
        <f aca="true" t="shared" si="9" ref="E29:J29">SUM(E30)</f>
        <v>10000</v>
      </c>
      <c r="F29" s="29">
        <f t="shared" si="9"/>
        <v>20000</v>
      </c>
      <c r="G29" s="29">
        <f t="shared" si="9"/>
        <v>0</v>
      </c>
      <c r="H29" s="29">
        <f t="shared" si="9"/>
        <v>0</v>
      </c>
      <c r="I29" s="29">
        <f t="shared" si="9"/>
        <v>20000</v>
      </c>
      <c r="J29" s="29">
        <f t="shared" si="9"/>
        <v>0</v>
      </c>
      <c r="K29" s="174">
        <f t="shared" si="1"/>
        <v>2</v>
      </c>
    </row>
    <row r="30" spans="1:11" ht="63.75" customHeight="1" thickBot="1">
      <c r="A30" s="13"/>
      <c r="B30" s="14"/>
      <c r="C30" s="179" t="s">
        <v>76</v>
      </c>
      <c r="D30" s="189" t="s">
        <v>116</v>
      </c>
      <c r="E30" s="36">
        <f>IF('Załącznik Nr 1-dochody'!E53&gt;0,'Załącznik Nr 1-dochody'!E53,"")</f>
        <v>10000</v>
      </c>
      <c r="F30" s="36">
        <f>IF('Załącznik Nr 1-dochody'!F53&gt;0,'Załącznik Nr 1-dochody'!F53,"")</f>
        <v>20000</v>
      </c>
      <c r="G30" s="36">
        <f>IF('Załącznik Nr 1-dochody'!G53&gt;0,'Załącznik Nr 1-dochody'!G53,"")</f>
      </c>
      <c r="H30" s="36">
        <f>IF('Załącznik Nr 1-dochody'!H53&gt;0,'Załącznik Nr 1-dochody'!H53,"")</f>
      </c>
      <c r="I30" s="36">
        <f>IF('Załącznik Nr 1-dochody'!I53&gt;0,'Załącznik Nr 1-dochody'!I53,"")</f>
        <v>20000</v>
      </c>
      <c r="J30" s="156"/>
      <c r="K30" s="174">
        <f t="shared" si="1"/>
        <v>2</v>
      </c>
    </row>
    <row r="31" spans="1:11" ht="18" customHeight="1" thickBot="1">
      <c r="A31" s="24"/>
      <c r="B31" s="21">
        <v>71015</v>
      </c>
      <c r="C31" s="177" t="s">
        <v>18</v>
      </c>
      <c r="D31" s="187"/>
      <c r="E31" s="29">
        <f aca="true" t="shared" si="10" ref="E31:J31">SUM(E32)</f>
        <v>158000</v>
      </c>
      <c r="F31" s="29">
        <f t="shared" si="10"/>
        <v>186000</v>
      </c>
      <c r="G31" s="29">
        <f t="shared" si="10"/>
        <v>0</v>
      </c>
      <c r="H31" s="29">
        <f t="shared" si="10"/>
        <v>0</v>
      </c>
      <c r="I31" s="29">
        <f t="shared" si="10"/>
        <v>186000</v>
      </c>
      <c r="J31" s="29">
        <f t="shared" si="10"/>
        <v>0</v>
      </c>
      <c r="K31" s="174">
        <f t="shared" si="1"/>
        <v>1.1772151898734178</v>
      </c>
    </row>
    <row r="32" spans="1:11" ht="65.25" customHeight="1" thickBot="1">
      <c r="A32" s="13"/>
      <c r="B32" s="14"/>
      <c r="C32" s="15" t="s">
        <v>76</v>
      </c>
      <c r="D32" s="189" t="s">
        <v>116</v>
      </c>
      <c r="E32" s="36">
        <f>IF('Załącznik Nr 1-dochody'!E55&gt;0,'Załącznik Nr 1-dochody'!E55,"")</f>
        <v>158000</v>
      </c>
      <c r="F32" s="36">
        <f>IF('Załącznik Nr 1-dochody'!F55&gt;0,'Załącznik Nr 1-dochody'!F55,"")</f>
        <v>186000</v>
      </c>
      <c r="G32" s="36">
        <f>IF('Załącznik Nr 1-dochody'!G55&gt;0,'Załącznik Nr 1-dochody'!G55,"")</f>
      </c>
      <c r="H32" s="36">
        <f>IF('Załącznik Nr 1-dochody'!H55&gt;0,'Załącznik Nr 1-dochody'!H55,"")</f>
      </c>
      <c r="I32" s="36">
        <f>IF('Załącznik Nr 1-dochody'!I55&gt;0,'Załącznik Nr 1-dochody'!I55,"")</f>
        <v>186000</v>
      </c>
      <c r="J32" s="156"/>
      <c r="K32" s="174">
        <f t="shared" si="1"/>
        <v>1.1772151898734178</v>
      </c>
    </row>
    <row r="33" spans="1:11" ht="21" customHeight="1" thickBot="1">
      <c r="A33" s="265">
        <v>750</v>
      </c>
      <c r="B33" s="266"/>
      <c r="C33" s="263" t="s">
        <v>19</v>
      </c>
      <c r="D33" s="255"/>
      <c r="E33" s="209">
        <f aca="true" t="shared" si="11" ref="E33:J33">SUM(E34+E36+E39)</f>
        <v>1801692</v>
      </c>
      <c r="F33" s="209">
        <f t="shared" si="11"/>
        <v>1395000</v>
      </c>
      <c r="G33" s="209">
        <f t="shared" si="11"/>
        <v>1200000</v>
      </c>
      <c r="H33" s="209">
        <f t="shared" si="11"/>
        <v>0</v>
      </c>
      <c r="I33" s="209">
        <f t="shared" si="11"/>
        <v>195000</v>
      </c>
      <c r="J33" s="209">
        <f t="shared" si="11"/>
        <v>0</v>
      </c>
      <c r="K33" s="174">
        <f t="shared" si="1"/>
        <v>0.7742721841469019</v>
      </c>
    </row>
    <row r="34" spans="1:11" s="3" customFormat="1" ht="18" customHeight="1" thickBot="1">
      <c r="A34" s="19"/>
      <c r="B34" s="25">
        <v>75011</v>
      </c>
      <c r="C34" s="181" t="s">
        <v>20</v>
      </c>
      <c r="D34" s="190"/>
      <c r="E34" s="39">
        <f aca="true" t="shared" si="12" ref="E34:J34">SUM(E35)</f>
        <v>168000</v>
      </c>
      <c r="F34" s="39">
        <f t="shared" si="12"/>
        <v>171000</v>
      </c>
      <c r="G34" s="39">
        <f t="shared" si="12"/>
        <v>0</v>
      </c>
      <c r="H34" s="39">
        <f t="shared" si="12"/>
        <v>0</v>
      </c>
      <c r="I34" s="39">
        <f t="shared" si="12"/>
        <v>171000</v>
      </c>
      <c r="J34" s="39">
        <f t="shared" si="12"/>
        <v>0</v>
      </c>
      <c r="K34" s="174">
        <f t="shared" si="1"/>
        <v>1.0178571428571428</v>
      </c>
    </row>
    <row r="35" spans="1:11" ht="63.75" customHeight="1" thickBot="1">
      <c r="A35" s="13"/>
      <c r="B35" s="23"/>
      <c r="C35" s="179" t="s">
        <v>76</v>
      </c>
      <c r="D35" s="189" t="s">
        <v>116</v>
      </c>
      <c r="E35" s="36">
        <f>IF('Załącznik Nr 1-dochody'!E62&gt;0,'Załącznik Nr 1-dochody'!E62,"")</f>
        <v>168000</v>
      </c>
      <c r="F35" s="36">
        <f>IF('Załącznik Nr 1-dochody'!F62&gt;0,'Załącznik Nr 1-dochody'!F62,"")</f>
        <v>171000</v>
      </c>
      <c r="G35" s="36">
        <f>IF('Załącznik Nr 1-dochody'!G62&gt;0,'Załącznik Nr 1-dochody'!G62,"")</f>
      </c>
      <c r="H35" s="36">
        <f>IF('Załącznik Nr 1-dochody'!H62&gt;0,'Załącznik Nr 1-dochody'!H62,"")</f>
      </c>
      <c r="I35" s="36">
        <f>IF('Załącznik Nr 1-dochody'!I62&gt;0,'Załącznik Nr 1-dochody'!I62,"")</f>
        <v>171000</v>
      </c>
      <c r="J35" s="156"/>
      <c r="K35" s="174">
        <f t="shared" si="1"/>
        <v>1.0178571428571428</v>
      </c>
    </row>
    <row r="36" spans="1:11" s="3" customFormat="1" ht="24" customHeight="1" thickBot="1">
      <c r="A36" s="19"/>
      <c r="B36" s="25">
        <v>75020</v>
      </c>
      <c r="C36" s="181" t="s">
        <v>21</v>
      </c>
      <c r="D36" s="190"/>
      <c r="E36" s="39">
        <f aca="true" t="shared" si="13" ref="E36:J36">SUM(E37:E38)</f>
        <v>1607692</v>
      </c>
      <c r="F36" s="39">
        <f t="shared" si="13"/>
        <v>1200000</v>
      </c>
      <c r="G36" s="39">
        <f t="shared" si="13"/>
        <v>1200000</v>
      </c>
      <c r="H36" s="39">
        <f t="shared" si="13"/>
        <v>0</v>
      </c>
      <c r="I36" s="39">
        <f t="shared" si="13"/>
        <v>0</v>
      </c>
      <c r="J36" s="39">
        <f t="shared" si="13"/>
        <v>0</v>
      </c>
      <c r="K36" s="174">
        <f t="shared" si="1"/>
        <v>0.7464116261074882</v>
      </c>
    </row>
    <row r="37" spans="1:11" ht="15" customHeight="1" thickBot="1">
      <c r="A37" s="13"/>
      <c r="B37" s="23"/>
      <c r="C37" s="180" t="s">
        <v>22</v>
      </c>
      <c r="D37" s="189" t="s">
        <v>121</v>
      </c>
      <c r="E37" s="36">
        <f>IF('Załącznik Nr 1-dochody'!E65&gt;0,'Załącznik Nr 1-dochody'!E65,"")</f>
        <v>1584000</v>
      </c>
      <c r="F37" s="36">
        <f>IF('Załącznik Nr 1-dochody'!F65&gt;0,'Załącznik Nr 1-dochody'!F65,"")</f>
        <v>1200000</v>
      </c>
      <c r="G37" s="36">
        <f>IF('Załącznik Nr 1-dochody'!G65&gt;0,'Załącznik Nr 1-dochody'!G65,"")</f>
        <v>1200000</v>
      </c>
      <c r="H37" s="36">
        <f>IF('Załącznik Nr 1-dochody'!H65&gt;0,'Załącznik Nr 1-dochody'!H65,"")</f>
      </c>
      <c r="I37" s="36">
        <f>IF('Załącznik Nr 1-dochody'!I65&gt;0,'Załącznik Nr 1-dochody'!I65,"")</f>
      </c>
      <c r="J37" s="156"/>
      <c r="K37" s="174">
        <f t="shared" si="1"/>
        <v>0.7575757575757576</v>
      </c>
    </row>
    <row r="38" spans="1:11" ht="15" customHeight="1" thickBot="1">
      <c r="A38" s="13"/>
      <c r="B38" s="54"/>
      <c r="C38" s="180" t="s">
        <v>10</v>
      </c>
      <c r="D38" s="191" t="s">
        <v>110</v>
      </c>
      <c r="E38" s="36">
        <f>IF('Załącznik Nr 1-dochody'!E66&gt;0,'Załącznik Nr 1-dochody'!E66,"")</f>
        <v>23692</v>
      </c>
      <c r="F38" s="36">
        <f>IF('Załącznik Nr 1-dochody'!F66&gt;0,'Załącznik Nr 1-dochody'!F66,"")</f>
      </c>
      <c r="G38" s="36">
        <f>IF('Załącznik Nr 1-dochody'!G66&gt;0,'Załącznik Nr 1-dochody'!G66,"")</f>
      </c>
      <c r="H38" s="36">
        <f>IF('Załącznik Nr 1-dochody'!H66&gt;0,'Załącznik Nr 1-dochody'!H66,"")</f>
      </c>
      <c r="I38" s="36">
        <f>IF('Załącznik Nr 1-dochody'!I66&gt;0,'Załącznik Nr 1-dochody'!I66,"")</f>
      </c>
      <c r="J38" s="36"/>
      <c r="K38" s="174"/>
    </row>
    <row r="39" spans="1:11" s="3" customFormat="1" ht="18" customHeight="1" thickBot="1">
      <c r="A39" s="19"/>
      <c r="B39" s="25">
        <v>75045</v>
      </c>
      <c r="C39" s="181" t="s">
        <v>23</v>
      </c>
      <c r="D39" s="190"/>
      <c r="E39" s="39">
        <f aca="true" t="shared" si="14" ref="E39:J39">SUM(E40)</f>
        <v>26000</v>
      </c>
      <c r="F39" s="39">
        <f t="shared" si="14"/>
        <v>24000</v>
      </c>
      <c r="G39" s="39">
        <f t="shared" si="14"/>
        <v>0</v>
      </c>
      <c r="H39" s="39">
        <f t="shared" si="14"/>
        <v>0</v>
      </c>
      <c r="I39" s="39">
        <f t="shared" si="14"/>
        <v>24000</v>
      </c>
      <c r="J39" s="39">
        <f t="shared" si="14"/>
        <v>0</v>
      </c>
      <c r="K39" s="174">
        <f t="shared" si="1"/>
        <v>0.9230769230769231</v>
      </c>
    </row>
    <row r="40" spans="1:11" ht="66" customHeight="1" thickBot="1">
      <c r="A40" s="13"/>
      <c r="B40" s="14"/>
      <c r="C40" s="179" t="s">
        <v>76</v>
      </c>
      <c r="D40" s="189" t="s">
        <v>116</v>
      </c>
      <c r="E40" s="36">
        <f>IF('Załącznik Nr 1-dochody'!E73&gt;0,'Załącznik Nr 1-dochody'!E73,"")</f>
        <v>26000</v>
      </c>
      <c r="F40" s="36">
        <f>IF('Załącznik Nr 1-dochody'!F73&gt;0,'Załącznik Nr 1-dochody'!F73,"")</f>
        <v>24000</v>
      </c>
      <c r="G40" s="36">
        <f>IF('Załącznik Nr 1-dochody'!G73&gt;0,'Załącznik Nr 1-dochody'!G73,"")</f>
      </c>
      <c r="H40" s="36">
        <f>IF('Załącznik Nr 1-dochody'!H73&gt;0,'Załącznik Nr 1-dochody'!H73,"")</f>
      </c>
      <c r="I40" s="36">
        <f>IF('Załącznik Nr 1-dochody'!I73&gt;0,'Załącznik Nr 1-dochody'!I73,"")</f>
        <v>24000</v>
      </c>
      <c r="J40" s="155"/>
      <c r="K40" s="174">
        <f t="shared" si="1"/>
        <v>0.9230769230769231</v>
      </c>
    </row>
    <row r="41" spans="1:11" s="1" customFormat="1" ht="30" customHeight="1" thickBot="1">
      <c r="A41" s="265">
        <v>754</v>
      </c>
      <c r="B41" s="266"/>
      <c r="C41" s="263" t="s">
        <v>25</v>
      </c>
      <c r="D41" s="255"/>
      <c r="E41" s="209">
        <f aca="true" t="shared" si="15" ref="E41:J41">SUM(E42)</f>
        <v>4143052</v>
      </c>
      <c r="F41" s="209">
        <f t="shared" si="15"/>
        <v>3899000</v>
      </c>
      <c r="G41" s="209">
        <f t="shared" si="15"/>
        <v>0</v>
      </c>
      <c r="H41" s="209">
        <f t="shared" si="15"/>
        <v>0</v>
      </c>
      <c r="I41" s="209">
        <f t="shared" si="15"/>
        <v>3899000</v>
      </c>
      <c r="J41" s="209">
        <f t="shared" si="15"/>
        <v>0</v>
      </c>
      <c r="K41" s="174">
        <f t="shared" si="1"/>
        <v>0.9410936671806195</v>
      </c>
    </row>
    <row r="42" spans="1:11" s="3" customFormat="1" ht="30" customHeight="1" thickBot="1">
      <c r="A42" s="19"/>
      <c r="B42" s="25">
        <v>75411</v>
      </c>
      <c r="C42" s="181" t="s">
        <v>26</v>
      </c>
      <c r="D42" s="190"/>
      <c r="E42" s="39">
        <f aca="true" t="shared" si="16" ref="E42:J42">SUM(E43:E45)</f>
        <v>4143052</v>
      </c>
      <c r="F42" s="39">
        <f t="shared" si="16"/>
        <v>3899000</v>
      </c>
      <c r="G42" s="39">
        <f t="shared" si="16"/>
        <v>0</v>
      </c>
      <c r="H42" s="39">
        <f t="shared" si="16"/>
        <v>0</v>
      </c>
      <c r="I42" s="39">
        <f t="shared" si="16"/>
        <v>3899000</v>
      </c>
      <c r="J42" s="39">
        <f t="shared" si="16"/>
        <v>0</v>
      </c>
      <c r="K42" s="174">
        <f t="shared" si="1"/>
        <v>0.9410936671806195</v>
      </c>
    </row>
    <row r="43" spans="1:11" ht="66" customHeight="1" thickBot="1">
      <c r="A43" s="13"/>
      <c r="B43" s="14"/>
      <c r="C43" s="179" t="s">
        <v>76</v>
      </c>
      <c r="D43" s="189" t="s">
        <v>116</v>
      </c>
      <c r="E43" s="36">
        <f>IF('Załącznik Nr 1-dochody'!E83&gt;0,'Załącznik Nr 1-dochody'!E83,"")</f>
        <v>3833052</v>
      </c>
      <c r="F43" s="36">
        <f>IF('Załącznik Nr 1-dochody'!F83&gt;0,'Załącznik Nr 1-dochody'!F83,"")</f>
        <v>3899000</v>
      </c>
      <c r="G43" s="36">
        <f>IF('Załącznik Nr 1-dochody'!G83&gt;0,'Załącznik Nr 1-dochody'!G83,"")</f>
      </c>
      <c r="H43" s="36">
        <f>IF('Załącznik Nr 1-dochody'!H83&gt;0,'Załącznik Nr 1-dochody'!H83,"")</f>
      </c>
      <c r="I43" s="36">
        <f>IF('Załącznik Nr 1-dochody'!I83&gt;0,'Załącznik Nr 1-dochody'!I83,"")</f>
        <v>3899000</v>
      </c>
      <c r="J43" s="156"/>
      <c r="K43" s="174">
        <f t="shared" si="1"/>
        <v>1.0172050887908644</v>
      </c>
    </row>
    <row r="44" spans="1:11" ht="63" customHeight="1" thickBot="1">
      <c r="A44" s="13"/>
      <c r="B44" s="14"/>
      <c r="C44" s="180" t="s">
        <v>101</v>
      </c>
      <c r="D44" s="189" t="s">
        <v>124</v>
      </c>
      <c r="E44" s="36">
        <f>IF('Załącznik Nr 1-dochody'!E84&gt;0,'Załącznik Nr 1-dochody'!E84,"")</f>
        <v>250000</v>
      </c>
      <c r="F44" s="36">
        <f>IF('Załącznik Nr 1-dochody'!F84&gt;0,'Załącznik Nr 1-dochody'!F84,"")</f>
      </c>
      <c r="G44" s="36">
        <f>IF('Załącznik Nr 1-dochody'!G84&gt;0,'Załącznik Nr 1-dochody'!G84,"")</f>
      </c>
      <c r="H44" s="36">
        <f>IF('Załącznik Nr 1-dochody'!H84&gt;0,'Załącznik Nr 1-dochody'!H84,"")</f>
      </c>
      <c r="I44" s="36">
        <f>IF('Załącznik Nr 1-dochody'!I84&gt;0,'Załącznik Nr 1-dochody'!I84,"")</f>
      </c>
      <c r="J44" s="156"/>
      <c r="K44" s="174"/>
    </row>
    <row r="45" spans="1:11" ht="53.25" customHeight="1" thickBot="1">
      <c r="A45" s="13"/>
      <c r="B45" s="14"/>
      <c r="C45" s="180" t="s">
        <v>83</v>
      </c>
      <c r="D45" s="189" t="s">
        <v>125</v>
      </c>
      <c r="E45" s="36">
        <f>IF('Załącznik Nr 1-dochody'!E85&gt;0,'Załącznik Nr 1-dochody'!E85,"")</f>
        <v>60000</v>
      </c>
      <c r="F45" s="36">
        <f>IF('Załącznik Nr 1-dochody'!F85&gt;0,'Załącznik Nr 1-dochody'!F85,"")</f>
      </c>
      <c r="G45" s="36">
        <f>IF('Załącznik Nr 1-dochody'!G85&gt;0,'Załącznik Nr 1-dochody'!G85,"")</f>
      </c>
      <c r="H45" s="36">
        <f>IF('Załącznik Nr 1-dochody'!H85&gt;0,'Załącznik Nr 1-dochody'!H85,"")</f>
      </c>
      <c r="I45" s="36">
        <f>IF('Załącznik Nr 1-dochody'!I85&gt;0,'Załącznik Nr 1-dochody'!I85,"")</f>
      </c>
      <c r="J45" s="156"/>
      <c r="K45" s="174"/>
    </row>
    <row r="46" spans="1:11" s="1" customFormat="1" ht="65.25" customHeight="1" thickBot="1">
      <c r="A46" s="20">
        <v>756</v>
      </c>
      <c r="B46" s="18"/>
      <c r="C46" s="176" t="s">
        <v>147</v>
      </c>
      <c r="D46" s="185"/>
      <c r="E46" s="34">
        <f aca="true" t="shared" si="17" ref="E46:J46">SUM(E47)</f>
        <v>6087053</v>
      </c>
      <c r="F46" s="34">
        <f t="shared" si="17"/>
        <v>6554751</v>
      </c>
      <c r="G46" s="34">
        <f t="shared" si="17"/>
        <v>6554751</v>
      </c>
      <c r="H46" s="34">
        <f t="shared" si="17"/>
        <v>0</v>
      </c>
      <c r="I46" s="34">
        <f t="shared" si="17"/>
        <v>0</v>
      </c>
      <c r="J46" s="34">
        <f t="shared" si="17"/>
        <v>0</v>
      </c>
      <c r="K46" s="174">
        <f t="shared" si="1"/>
        <v>1.0768348821671176</v>
      </c>
    </row>
    <row r="47" spans="1:11" s="3" customFormat="1" ht="39" thickBot="1">
      <c r="A47" s="19"/>
      <c r="B47" s="21">
        <v>75622</v>
      </c>
      <c r="C47" s="177" t="s">
        <v>40</v>
      </c>
      <c r="D47" s="187"/>
      <c r="E47" s="29">
        <f aca="true" t="shared" si="18" ref="E47:J47">SUM(E48:E49)</f>
        <v>6087053</v>
      </c>
      <c r="F47" s="29">
        <f t="shared" si="18"/>
        <v>6554751</v>
      </c>
      <c r="G47" s="29">
        <f t="shared" si="18"/>
        <v>6554751</v>
      </c>
      <c r="H47" s="29">
        <f t="shared" si="18"/>
        <v>0</v>
      </c>
      <c r="I47" s="29">
        <f t="shared" si="18"/>
        <v>0</v>
      </c>
      <c r="J47" s="29">
        <f t="shared" si="18"/>
        <v>0</v>
      </c>
      <c r="K47" s="174">
        <f t="shared" si="1"/>
        <v>1.0768348821671176</v>
      </c>
    </row>
    <row r="48" spans="1:11" ht="27.75" customHeight="1" thickBot="1">
      <c r="A48" s="13"/>
      <c r="B48" s="14"/>
      <c r="C48" s="180" t="s">
        <v>38</v>
      </c>
      <c r="D48" s="189" t="s">
        <v>137</v>
      </c>
      <c r="E48" s="36">
        <f>IF('Załącznik Nr 1-dochody'!E119,'Załącznik Nr 1-dochody'!E119,"")</f>
        <v>5891053</v>
      </c>
      <c r="F48" s="36">
        <f>IF('Załącznik Nr 1-dochody'!F119,'Załącznik Nr 1-dochody'!F119,"")</f>
        <v>6364751</v>
      </c>
      <c r="G48" s="36">
        <f>IF('Załącznik Nr 1-dochody'!G119,'Załącznik Nr 1-dochody'!G119,"")</f>
        <v>6364751</v>
      </c>
      <c r="H48" s="36">
        <f>IF('Załącznik Nr 1-dochody'!H119,'Załącznik Nr 1-dochody'!H119,"")</f>
      </c>
      <c r="I48" s="36">
        <f>IF('Załącznik Nr 1-dochody'!I119,'Załącznik Nr 1-dochody'!I119,"")</f>
      </c>
      <c r="J48" s="175"/>
      <c r="K48" s="174">
        <f t="shared" si="1"/>
        <v>1.0804097332004992</v>
      </c>
    </row>
    <row r="49" spans="1:11" ht="21" customHeight="1" thickBot="1">
      <c r="A49" s="13"/>
      <c r="B49" s="14"/>
      <c r="C49" s="180" t="s">
        <v>39</v>
      </c>
      <c r="D49" s="191" t="s">
        <v>138</v>
      </c>
      <c r="E49" s="36">
        <f>IF('Załącznik Nr 1-dochody'!E120,'Załącznik Nr 1-dochody'!E120,"")</f>
        <v>196000</v>
      </c>
      <c r="F49" s="36">
        <f>IF('Załącznik Nr 1-dochody'!F120,'Załącznik Nr 1-dochody'!F120,"")</f>
        <v>190000</v>
      </c>
      <c r="G49" s="36">
        <f>IF('Załącznik Nr 1-dochody'!G120,'Załącznik Nr 1-dochody'!G120,"")</f>
        <v>190000</v>
      </c>
      <c r="H49" s="38"/>
      <c r="I49" s="38"/>
      <c r="J49" s="171"/>
      <c r="K49" s="174">
        <f t="shared" si="1"/>
        <v>0.9693877551020408</v>
      </c>
    </row>
    <row r="50" spans="1:11" s="1" customFormat="1" ht="21.75" customHeight="1" thickBot="1">
      <c r="A50" s="265">
        <v>758</v>
      </c>
      <c r="B50" s="266"/>
      <c r="C50" s="263" t="s">
        <v>41</v>
      </c>
      <c r="D50" s="255"/>
      <c r="E50" s="209">
        <f aca="true" t="shared" si="19" ref="E50:J50">SUM(E51+E55+E5+E539+E57+E53)</f>
        <v>31558492</v>
      </c>
      <c r="F50" s="209">
        <f t="shared" si="19"/>
        <v>35709151</v>
      </c>
      <c r="G50" s="209">
        <f t="shared" si="19"/>
        <v>0</v>
      </c>
      <c r="H50" s="209">
        <f t="shared" si="19"/>
        <v>35709151</v>
      </c>
      <c r="I50" s="209">
        <f t="shared" si="19"/>
        <v>0</v>
      </c>
      <c r="J50" s="209">
        <f t="shared" si="19"/>
        <v>0</v>
      </c>
      <c r="K50" s="174">
        <f t="shared" si="1"/>
        <v>1.1315227292863044</v>
      </c>
    </row>
    <row r="51" spans="1:11" s="3" customFormat="1" ht="26.25" customHeight="1" thickBot="1">
      <c r="A51" s="19"/>
      <c r="B51" s="25">
        <v>75801</v>
      </c>
      <c r="C51" s="181" t="s">
        <v>71</v>
      </c>
      <c r="D51" s="190"/>
      <c r="E51" s="39">
        <f aca="true" t="shared" si="20" ref="E51:J51">SUM(E52)</f>
        <v>30764848</v>
      </c>
      <c r="F51" s="39">
        <f t="shared" si="20"/>
        <v>32825854</v>
      </c>
      <c r="G51" s="39">
        <f t="shared" si="20"/>
        <v>0</v>
      </c>
      <c r="H51" s="39">
        <f t="shared" si="20"/>
        <v>32825854</v>
      </c>
      <c r="I51" s="39">
        <f t="shared" si="20"/>
        <v>0</v>
      </c>
      <c r="J51" s="39">
        <f t="shared" si="20"/>
        <v>0</v>
      </c>
      <c r="K51" s="174">
        <f t="shared" si="1"/>
        <v>1.0669922373742915</v>
      </c>
    </row>
    <row r="52" spans="1:11" ht="25.5" customHeight="1" thickBot="1">
      <c r="A52" s="13"/>
      <c r="B52" s="23"/>
      <c r="C52" s="180" t="s">
        <v>88</v>
      </c>
      <c r="D52" s="189" t="s">
        <v>139</v>
      </c>
      <c r="E52" s="36">
        <f>IF('Załącznik Nr 1-dochody'!E123,'Załącznik Nr 1-dochody'!E123,"")</f>
        <v>30764848</v>
      </c>
      <c r="F52" s="36">
        <f>IF('Załącznik Nr 1-dochody'!F123,'Załącznik Nr 1-dochody'!F123,"")</f>
        <v>32825854</v>
      </c>
      <c r="G52" s="36">
        <f>IF('Załącznik Nr 1-dochody'!G123,'Załącznik Nr 1-dochody'!G123,"")</f>
      </c>
      <c r="H52" s="36">
        <f>IF('Załącznik Nr 1-dochody'!H123,'Załącznik Nr 1-dochody'!H123,"")</f>
        <v>32825854</v>
      </c>
      <c r="I52" s="36">
        <f>IF('Załącznik Nr 1-dochody'!I123,'Załącznik Nr 1-dochody'!I123,"")</f>
      </c>
      <c r="J52" s="156"/>
      <c r="K52" s="174">
        <f t="shared" si="1"/>
        <v>1.0669922373742915</v>
      </c>
    </row>
    <row r="53" spans="1:11" ht="25.5" customHeight="1" thickBot="1">
      <c r="A53" s="13"/>
      <c r="B53" s="307">
        <v>75802</v>
      </c>
      <c r="C53" s="233" t="s">
        <v>230</v>
      </c>
      <c r="D53" s="221"/>
      <c r="E53" s="390">
        <f aca="true" t="shared" si="21" ref="E53:J53">SUM(E54)</f>
        <v>150000</v>
      </c>
      <c r="F53" s="390">
        <f t="shared" si="21"/>
        <v>0</v>
      </c>
      <c r="G53" s="390">
        <f t="shared" si="21"/>
        <v>0</v>
      </c>
      <c r="H53" s="390">
        <f t="shared" si="21"/>
        <v>0</v>
      </c>
      <c r="I53" s="390">
        <f t="shared" si="21"/>
        <v>0</v>
      </c>
      <c r="J53" s="390">
        <f t="shared" si="21"/>
        <v>0</v>
      </c>
      <c r="K53" s="174"/>
    </row>
    <row r="54" spans="1:11" ht="25.5" customHeight="1" thickBot="1">
      <c r="A54" s="13"/>
      <c r="B54" s="196"/>
      <c r="C54" s="235" t="s">
        <v>214</v>
      </c>
      <c r="D54" s="225" t="s">
        <v>213</v>
      </c>
      <c r="E54" s="36">
        <f>IF('Załącznik Nr 1-dochody'!E126,'Załącznik Nr 1-dochody'!E126,"")</f>
        <v>150000</v>
      </c>
      <c r="F54" s="36">
        <f>IF('Załącznik Nr 1-dochody'!F126,'Załącznik Nr 1-dochody'!F126,"")</f>
      </c>
      <c r="G54" s="36">
        <f>IF('Załącznik Nr 1-dochody'!G126,'Załącznik Nr 1-dochody'!G126,"")</f>
      </c>
      <c r="H54" s="36">
        <f>IF('Załącznik Nr 1-dochody'!H126,'Załącznik Nr 1-dochody'!H126,"")</f>
      </c>
      <c r="I54" s="36">
        <f>IF('Załącznik Nr 1-dochody'!I126,'Załącznik Nr 1-dochody'!I126,"")</f>
      </c>
      <c r="J54" s="36">
        <f>IF('Załącznik Nr 1-dochody'!J126,'Załącznik Nr 1-dochody'!J126,"")</f>
      </c>
      <c r="K54" s="174"/>
    </row>
    <row r="55" spans="1:11" s="3" customFormat="1" ht="30" customHeight="1" thickBot="1">
      <c r="A55" s="19"/>
      <c r="B55" s="21">
        <v>75803</v>
      </c>
      <c r="C55" s="177" t="s">
        <v>99</v>
      </c>
      <c r="D55" s="187"/>
      <c r="E55" s="29">
        <f aca="true" t="shared" si="22" ref="E55:J55">SUM(E56)</f>
        <v>387133</v>
      </c>
      <c r="F55" s="29">
        <f t="shared" si="22"/>
        <v>588565</v>
      </c>
      <c r="G55" s="29">
        <f t="shared" si="22"/>
        <v>0</v>
      </c>
      <c r="H55" s="29">
        <f t="shared" si="22"/>
        <v>588565</v>
      </c>
      <c r="I55" s="29">
        <f t="shared" si="22"/>
        <v>0</v>
      </c>
      <c r="J55" s="29">
        <f t="shared" si="22"/>
        <v>0</v>
      </c>
      <c r="K55" s="174">
        <f t="shared" si="1"/>
        <v>1.5203173069720226</v>
      </c>
    </row>
    <row r="56" spans="1:11" ht="16.5" customHeight="1" thickBot="1">
      <c r="A56" s="13"/>
      <c r="B56" s="23"/>
      <c r="C56" s="180" t="s">
        <v>90</v>
      </c>
      <c r="D56" s="189" t="s">
        <v>139</v>
      </c>
      <c r="E56" s="36">
        <f>IF('Załącznik Nr 1-dochody'!E128,'Załącznik Nr 1-dochody'!E128,"")</f>
        <v>387133</v>
      </c>
      <c r="F56" s="36">
        <f>IF('Załącznik Nr 1-dochody'!F128,'Załącznik Nr 1-dochody'!F128,"")</f>
        <v>588565</v>
      </c>
      <c r="G56" s="36">
        <f>IF('Załącznik Nr 1-dochody'!G128,'Załącznik Nr 1-dochody'!G128,"")</f>
      </c>
      <c r="H56" s="36">
        <f>IF('Załącznik Nr 1-dochody'!H128,'Załącznik Nr 1-dochody'!H128,"")</f>
        <v>588565</v>
      </c>
      <c r="I56" s="36">
        <f>IF('Załącznik Nr 1-dochody'!I128,'Załącznik Nr 1-dochody'!I128,"")</f>
      </c>
      <c r="J56" s="156"/>
      <c r="K56" s="174">
        <f t="shared" si="1"/>
        <v>1.5203173069720226</v>
      </c>
    </row>
    <row r="57" spans="1:11" ht="30.75" customHeight="1" thickBot="1">
      <c r="A57" s="13"/>
      <c r="B57" s="49">
        <v>75832</v>
      </c>
      <c r="C57" s="182" t="s">
        <v>195</v>
      </c>
      <c r="D57" s="192"/>
      <c r="E57" s="29">
        <f aca="true" t="shared" si="23" ref="E57:J57">SUM(E58)</f>
        <v>256511</v>
      </c>
      <c r="F57" s="29">
        <f t="shared" si="23"/>
        <v>2294732</v>
      </c>
      <c r="G57" s="29">
        <f t="shared" si="23"/>
        <v>0</v>
      </c>
      <c r="H57" s="29">
        <f t="shared" si="23"/>
        <v>2294732</v>
      </c>
      <c r="I57" s="29">
        <f t="shared" si="23"/>
        <v>0</v>
      </c>
      <c r="J57" s="29">
        <f t="shared" si="23"/>
        <v>0</v>
      </c>
      <c r="K57" s="174">
        <f t="shared" si="1"/>
        <v>8.945939940197496</v>
      </c>
    </row>
    <row r="58" spans="1:11" ht="15.75" customHeight="1" thickBot="1">
      <c r="A58" s="13"/>
      <c r="B58" s="14"/>
      <c r="C58" s="180" t="s">
        <v>90</v>
      </c>
      <c r="D58" s="191" t="s">
        <v>139</v>
      </c>
      <c r="E58" s="36">
        <f>IF('Załącznik Nr 1-dochody'!E134,'Załącznik Nr 1-dochody'!E134,"")</f>
        <v>256511</v>
      </c>
      <c r="F58" s="36">
        <f>IF('Załącznik Nr 1-dochody'!F134,'Załącznik Nr 1-dochody'!F134,"")</f>
        <v>2294732</v>
      </c>
      <c r="G58" s="38"/>
      <c r="H58" s="36">
        <f>IF('Załącznik Nr 1-dochody'!H134,'Załącznik Nr 1-dochody'!H134,"")</f>
        <v>2294732</v>
      </c>
      <c r="I58" s="38"/>
      <c r="J58" s="171"/>
      <c r="K58" s="174">
        <f t="shared" si="1"/>
        <v>8.945939940197496</v>
      </c>
    </row>
    <row r="59" spans="1:11" s="1" customFormat="1" ht="22.5" customHeight="1" thickBot="1">
      <c r="A59" s="265">
        <v>801</v>
      </c>
      <c r="B59" s="266"/>
      <c r="C59" s="263" t="s">
        <v>42</v>
      </c>
      <c r="D59" s="255"/>
      <c r="E59" s="209">
        <f aca="true" t="shared" si="24" ref="E59:J59">SUM(E60+E62+E64+E68+E71)</f>
        <v>163863</v>
      </c>
      <c r="F59" s="209">
        <f t="shared" si="24"/>
        <v>134638</v>
      </c>
      <c r="G59" s="209">
        <f t="shared" si="24"/>
        <v>134638</v>
      </c>
      <c r="H59" s="209">
        <f t="shared" si="24"/>
        <v>0</v>
      </c>
      <c r="I59" s="209">
        <f t="shared" si="24"/>
        <v>0</v>
      </c>
      <c r="J59" s="209">
        <f t="shared" si="24"/>
        <v>0</v>
      </c>
      <c r="K59" s="174">
        <f t="shared" si="1"/>
        <v>0.8216497928147294</v>
      </c>
    </row>
    <row r="60" spans="1:11" s="5" customFormat="1" ht="18" customHeight="1" thickBot="1">
      <c r="A60" s="19"/>
      <c r="B60" s="21">
        <v>80120</v>
      </c>
      <c r="C60" s="177" t="s">
        <v>45</v>
      </c>
      <c r="D60" s="187"/>
      <c r="E60" s="29">
        <f aca="true" t="shared" si="25" ref="E60:J60">SUM(E61)</f>
        <v>42794</v>
      </c>
      <c r="F60" s="29">
        <f t="shared" si="25"/>
        <v>42794</v>
      </c>
      <c r="G60" s="29">
        <f t="shared" si="25"/>
        <v>42794</v>
      </c>
      <c r="H60" s="29">
        <f t="shared" si="25"/>
        <v>0</v>
      </c>
      <c r="I60" s="29">
        <f t="shared" si="25"/>
        <v>0</v>
      </c>
      <c r="J60" s="29">
        <f t="shared" si="25"/>
        <v>0</v>
      </c>
      <c r="K60" s="174">
        <f t="shared" si="1"/>
        <v>1</v>
      </c>
    </row>
    <row r="61" spans="1:11" s="5" customFormat="1" ht="76.5" customHeight="1" thickBot="1">
      <c r="A61" s="19"/>
      <c r="B61" s="53"/>
      <c r="C61" s="180" t="s">
        <v>100</v>
      </c>
      <c r="D61" s="194" t="s">
        <v>113</v>
      </c>
      <c r="E61" s="36">
        <f>IF('Załącznik Nr 1-dochody'!E150,'Załącznik Nr 1-dochody'!E150,"")</f>
        <v>42794</v>
      </c>
      <c r="F61" s="92">
        <f>IF('Załącznik Nr 1-dochody'!F150,'Załącznik Nr 1-dochody'!F150,"")</f>
        <v>42794</v>
      </c>
      <c r="G61" s="92">
        <f>IF('Załącznik Nr 1-dochody'!G150,'Załącznik Nr 1-dochody'!G150,"")</f>
        <v>42794</v>
      </c>
      <c r="H61" s="143"/>
      <c r="I61" s="143"/>
      <c r="J61" s="157"/>
      <c r="K61" s="174">
        <f t="shared" si="1"/>
        <v>1</v>
      </c>
    </row>
    <row r="62" spans="1:11" s="4" customFormat="1" ht="15" customHeight="1" thickBot="1">
      <c r="A62" s="13"/>
      <c r="B62" s="49">
        <v>80123</v>
      </c>
      <c r="C62" s="182" t="s">
        <v>148</v>
      </c>
      <c r="D62" s="193"/>
      <c r="E62" s="29">
        <f aca="true" t="shared" si="26" ref="E62:J62">SUM(E63)</f>
        <v>2960</v>
      </c>
      <c r="F62" s="29">
        <f t="shared" si="26"/>
        <v>2000</v>
      </c>
      <c r="G62" s="29">
        <f t="shared" si="26"/>
        <v>2000</v>
      </c>
      <c r="H62" s="29">
        <f t="shared" si="26"/>
        <v>0</v>
      </c>
      <c r="I62" s="29">
        <f t="shared" si="26"/>
        <v>0</v>
      </c>
      <c r="J62" s="29">
        <f t="shared" si="26"/>
        <v>0</v>
      </c>
      <c r="K62" s="174">
        <f t="shared" si="1"/>
        <v>0.6756756756756757</v>
      </c>
    </row>
    <row r="63" spans="1:11" s="4" customFormat="1" ht="93" customHeight="1" thickBot="1">
      <c r="A63" s="13"/>
      <c r="B63" s="97"/>
      <c r="C63" s="22" t="s">
        <v>100</v>
      </c>
      <c r="D63" s="98" t="s">
        <v>113</v>
      </c>
      <c r="E63" s="36">
        <f>IF('Załącznik Nr 1-dochody'!E152,'Załącznik Nr 1-dochody'!E152,"")</f>
        <v>2960</v>
      </c>
      <c r="F63" s="92">
        <f>IF('Załącznik Nr 1-dochody'!F152,'Załącznik Nr 1-dochody'!F152,"")</f>
        <v>2000</v>
      </c>
      <c r="G63" s="92">
        <f>IF('Załącznik Nr 1-dochody'!G152,'Załącznik Nr 1-dochody'!G152,"")</f>
        <v>2000</v>
      </c>
      <c r="H63" s="143"/>
      <c r="I63" s="143"/>
      <c r="J63" s="157"/>
      <c r="K63" s="174">
        <f t="shared" si="1"/>
        <v>0.6756756756756757</v>
      </c>
    </row>
    <row r="64" spans="1:11" s="5" customFormat="1" ht="18" customHeight="1" thickBot="1">
      <c r="A64" s="19"/>
      <c r="B64" s="21">
        <v>80130</v>
      </c>
      <c r="C64" s="177" t="s">
        <v>104</v>
      </c>
      <c r="D64" s="187"/>
      <c r="E64" s="29">
        <f aca="true" t="shared" si="27" ref="E64:J64">SUM(E65:E67)</f>
        <v>106218</v>
      </c>
      <c r="F64" s="29">
        <f t="shared" si="27"/>
        <v>64330</v>
      </c>
      <c r="G64" s="29">
        <f t="shared" si="27"/>
        <v>64330</v>
      </c>
      <c r="H64" s="29">
        <f t="shared" si="27"/>
        <v>0</v>
      </c>
      <c r="I64" s="29">
        <f t="shared" si="27"/>
        <v>0</v>
      </c>
      <c r="J64" s="29">
        <f t="shared" si="27"/>
        <v>0</v>
      </c>
      <c r="K64" s="174">
        <f t="shared" si="1"/>
        <v>0.6056412284170292</v>
      </c>
    </row>
    <row r="65" spans="1:11" s="5" customFormat="1" ht="91.5" customHeight="1" thickBot="1">
      <c r="A65" s="19"/>
      <c r="B65" s="53"/>
      <c r="C65" s="22" t="s">
        <v>100</v>
      </c>
      <c r="D65" s="98" t="s">
        <v>113</v>
      </c>
      <c r="E65" s="36">
        <f>IF('Załącznik Nr 1-dochody'!E154,'Załącznik Nr 1-dochody'!E154,"")</f>
        <v>25704</v>
      </c>
      <c r="F65" s="36">
        <f>IF('Załącznik Nr 1-dochody'!F154,'Załącznik Nr 1-dochody'!F154,"")</f>
        <v>38330</v>
      </c>
      <c r="G65" s="36">
        <f>IF('Załącznik Nr 1-dochody'!G154,'Załącznik Nr 1-dochody'!G154,"")</f>
        <v>38330</v>
      </c>
      <c r="H65" s="36">
        <f>IF('Załącznik Nr 1-dochody'!H154,'Załącznik Nr 1-dochody'!H154,"")</f>
      </c>
      <c r="I65" s="36">
        <f>IF('Załącznik Nr 1-dochody'!I154,'Załącznik Nr 1-dochody'!I154,"")</f>
      </c>
      <c r="J65" s="36">
        <f>IF('Załącznik Nr 1-dochody'!J154,'Załącznik Nr 1-dochody'!J154,"")</f>
      </c>
      <c r="K65" s="174">
        <f t="shared" si="1"/>
        <v>1.4912075941487706</v>
      </c>
    </row>
    <row r="66" spans="1:11" s="5" customFormat="1" ht="70.5" customHeight="1" thickBot="1">
      <c r="A66" s="19"/>
      <c r="B66" s="53"/>
      <c r="C66" s="180" t="s">
        <v>264</v>
      </c>
      <c r="D66" s="430" t="s">
        <v>294</v>
      </c>
      <c r="E66" s="36">
        <f>IF('Załącznik Nr 1-dochody'!E155,'Załącznik Nr 1-dochody'!E155,"")</f>
        <v>80514</v>
      </c>
      <c r="F66" s="36">
        <f>IF('Załącznik Nr 1-dochody'!F155,'Załącznik Nr 1-dochody'!F155,"")</f>
      </c>
      <c r="G66" s="36">
        <f>IF('Załącznik Nr 1-dochody'!G155,'Załącznik Nr 1-dochody'!G155,"")</f>
      </c>
      <c r="H66" s="36">
        <f>IF('Załącznik Nr 1-dochody'!H155,'Załącznik Nr 1-dochody'!H155,"")</f>
      </c>
      <c r="I66" s="36">
        <f>IF('Załącznik Nr 1-dochody'!I155,'Załącznik Nr 1-dochody'!I155,"")</f>
      </c>
      <c r="J66" s="36">
        <f>IF('Załącznik Nr 1-dochody'!J155,'Załącznik Nr 1-dochody'!J155,"")</f>
      </c>
      <c r="K66" s="174"/>
    </row>
    <row r="67" spans="1:11" s="5" customFormat="1" ht="13.5" customHeight="1" thickBot="1">
      <c r="A67" s="19"/>
      <c r="B67" s="53"/>
      <c r="C67" s="240" t="s">
        <v>4</v>
      </c>
      <c r="D67" s="619" t="s">
        <v>122</v>
      </c>
      <c r="E67" s="36">
        <f>IF('Załącznik Nr 1-dochody'!E156,'Załącznik Nr 1-dochody'!E156,"")</f>
      </c>
      <c r="F67" s="36">
        <f>IF('Załącznik Nr 1-dochody'!F156,'Załącznik Nr 1-dochody'!F156,"")</f>
        <v>26000</v>
      </c>
      <c r="G67" s="36">
        <f>IF('Załącznik Nr 1-dochody'!G156,'Załącznik Nr 1-dochody'!G156,"")</f>
        <v>26000</v>
      </c>
      <c r="H67" s="36">
        <f>IF('Załącznik Nr 1-dochody'!H156,'Załącznik Nr 1-dochody'!H156,"")</f>
      </c>
      <c r="I67" s="36">
        <f>IF('Załącznik Nr 1-dochody'!I156,'Załącznik Nr 1-dochody'!I156,"")</f>
      </c>
      <c r="J67" s="36">
        <f>IF('Załącznik Nr 1-dochody'!J156,'Załącznik Nr 1-dochody'!J156,"")</f>
      </c>
      <c r="K67" s="174"/>
    </row>
    <row r="68" spans="1:11" s="5" customFormat="1" ht="36.75" customHeight="1" thickBot="1">
      <c r="A68" s="19"/>
      <c r="B68" s="21">
        <v>80140</v>
      </c>
      <c r="C68" s="177" t="s">
        <v>72</v>
      </c>
      <c r="D68" s="187"/>
      <c r="E68" s="29">
        <f aca="true" t="shared" si="28" ref="E68:J68">SUM(E69:E70)</f>
        <v>11691</v>
      </c>
      <c r="F68" s="29">
        <f t="shared" si="28"/>
        <v>25514</v>
      </c>
      <c r="G68" s="29">
        <f t="shared" si="28"/>
        <v>25514</v>
      </c>
      <c r="H68" s="29">
        <f t="shared" si="28"/>
        <v>0</v>
      </c>
      <c r="I68" s="29">
        <f t="shared" si="28"/>
        <v>0</v>
      </c>
      <c r="J68" s="29">
        <f t="shared" si="28"/>
        <v>0</v>
      </c>
      <c r="K68" s="174">
        <f t="shared" si="1"/>
        <v>2.1823625010691985</v>
      </c>
    </row>
    <row r="69" spans="1:11" s="4" customFormat="1" ht="92.25" customHeight="1" thickBot="1">
      <c r="A69" s="13"/>
      <c r="B69" s="14"/>
      <c r="C69" s="180" t="s">
        <v>100</v>
      </c>
      <c r="D69" s="191" t="s">
        <v>113</v>
      </c>
      <c r="E69" s="36">
        <f>IF('Załącznik Nr 1-dochody'!E158,'Załącznik Nr 1-dochody'!E158,"")</f>
        <v>11691</v>
      </c>
      <c r="F69" s="36">
        <f>IF('Załącznik Nr 1-dochody'!F158,'Załącznik Nr 1-dochody'!F158,"")</f>
        <v>21514</v>
      </c>
      <c r="G69" s="36">
        <f>IF('Załącznik Nr 1-dochody'!G158,'Załącznik Nr 1-dochody'!G158,"")</f>
        <v>21514</v>
      </c>
      <c r="H69" s="36">
        <f>IF('Załącznik Nr 1-dochody'!H158,'Załącznik Nr 1-dochody'!H158,"")</f>
      </c>
      <c r="I69" s="36">
        <f>IF('Załącznik Nr 1-dochody'!I158,'Załącznik Nr 1-dochody'!I158,"")</f>
      </c>
      <c r="J69" s="156"/>
      <c r="K69" s="174">
        <f t="shared" si="1"/>
        <v>1.8402189718586948</v>
      </c>
    </row>
    <row r="70" spans="1:11" s="4" customFormat="1" ht="27" customHeight="1" thickBot="1">
      <c r="A70" s="13"/>
      <c r="B70" s="14"/>
      <c r="C70" s="415" t="s">
        <v>4</v>
      </c>
      <c r="D70" s="487" t="s">
        <v>122</v>
      </c>
      <c r="E70" s="36">
        <f>IF('Załącznik Nr 1-dochody'!E159,'Załącznik Nr 1-dochody'!E159,"")</f>
      </c>
      <c r="F70" s="36">
        <f>IF('Załącznik Nr 1-dochody'!F159,'Załącznik Nr 1-dochody'!F159,"")</f>
        <v>4000</v>
      </c>
      <c r="G70" s="36">
        <f>IF('Załącznik Nr 1-dochody'!G159,'Załącznik Nr 1-dochody'!G159,"")</f>
        <v>4000</v>
      </c>
      <c r="H70" s="36">
        <f>IF('Załącznik Nr 1-dochody'!H159,'Załącznik Nr 1-dochody'!H159,"")</f>
      </c>
      <c r="I70" s="36">
        <f>IF('Załącznik Nr 1-dochody'!I159,'Załącznik Nr 1-dochody'!I159,"")</f>
      </c>
      <c r="J70" s="36">
        <f>IF('Załącznik Nr 1-dochody'!J159,'Załącznik Nr 1-dochody'!J159,"")</f>
      </c>
      <c r="K70" s="174"/>
    </row>
    <row r="71" spans="1:11" s="5" customFormat="1" ht="18" customHeight="1" thickBot="1">
      <c r="A71" s="19"/>
      <c r="B71" s="25">
        <v>80195</v>
      </c>
      <c r="C71" s="181" t="s">
        <v>5</v>
      </c>
      <c r="D71" s="190"/>
      <c r="E71" s="39">
        <f aca="true" t="shared" si="29" ref="E71:J71">SUM(E72)</f>
        <v>200</v>
      </c>
      <c r="F71" s="39">
        <f t="shared" si="29"/>
        <v>0</v>
      </c>
      <c r="G71" s="39">
        <f t="shared" si="29"/>
        <v>0</v>
      </c>
      <c r="H71" s="39">
        <f t="shared" si="29"/>
        <v>0</v>
      </c>
      <c r="I71" s="39">
        <f t="shared" si="29"/>
        <v>0</v>
      </c>
      <c r="J71" s="39">
        <f t="shared" si="29"/>
        <v>0</v>
      </c>
      <c r="K71" s="174">
        <f t="shared" si="1"/>
        <v>0</v>
      </c>
    </row>
    <row r="72" spans="1:11" s="4" customFormat="1" ht="42" customHeight="1" thickBot="1">
      <c r="A72" s="13"/>
      <c r="B72" s="14"/>
      <c r="C72" s="435" t="s">
        <v>91</v>
      </c>
      <c r="D72" s="210" t="s">
        <v>140</v>
      </c>
      <c r="E72" s="211">
        <f>IF('Załącznik Nr 1-dochody'!E163,'Załącznik Nr 1-dochody'!E163,"")</f>
        <v>200</v>
      </c>
      <c r="F72" s="211">
        <f>IF('Załącznik Nr 1-dochody'!F163,'Załącznik Nr 1-dochody'!F163,"")</f>
      </c>
      <c r="G72" s="211">
        <f>IF('Załącznik Nr 1-dochody'!G163,'Załącznik Nr 1-dochody'!G163,"")</f>
      </c>
      <c r="H72" s="211">
        <f>IF('Załącznik Nr 1-dochody'!H163,'Załącznik Nr 1-dochody'!H163,"")</f>
      </c>
      <c r="I72" s="211">
        <f>IF('Załącznik Nr 1-dochody'!I163,'Załącznik Nr 1-dochody'!I163,"")</f>
      </c>
      <c r="J72" s="436"/>
      <c r="K72" s="174"/>
    </row>
    <row r="73" spans="1:11" s="4" customFormat="1" ht="22.5" customHeight="1" thickBot="1">
      <c r="A73" s="440">
        <v>803</v>
      </c>
      <c r="B73" s="441"/>
      <c r="C73" s="442" t="s">
        <v>251</v>
      </c>
      <c r="D73" s="443"/>
      <c r="E73" s="444">
        <f aca="true" t="shared" si="30" ref="E73:J73">SUM(E74)</f>
        <v>78486</v>
      </c>
      <c r="F73" s="444">
        <f t="shared" si="30"/>
        <v>49679</v>
      </c>
      <c r="G73" s="444">
        <f t="shared" si="30"/>
        <v>0</v>
      </c>
      <c r="H73" s="444">
        <f t="shared" si="30"/>
        <v>0</v>
      </c>
      <c r="I73" s="444">
        <f t="shared" si="30"/>
        <v>12420</v>
      </c>
      <c r="J73" s="444">
        <f t="shared" si="30"/>
        <v>37259</v>
      </c>
      <c r="K73" s="174">
        <f t="shared" si="1"/>
        <v>0.6329663889101241</v>
      </c>
    </row>
    <row r="74" spans="1:11" s="4" customFormat="1" ht="17.25" customHeight="1" thickBot="1">
      <c r="A74" s="11"/>
      <c r="B74" s="437">
        <v>80309</v>
      </c>
      <c r="C74" s="438" t="s">
        <v>250</v>
      </c>
      <c r="D74" s="439"/>
      <c r="E74" s="218">
        <f aca="true" t="shared" si="31" ref="E74:J74">SUM(E75:E76)</f>
        <v>78486</v>
      </c>
      <c r="F74" s="218">
        <f t="shared" si="31"/>
        <v>49679</v>
      </c>
      <c r="G74" s="218">
        <f t="shared" si="31"/>
        <v>0</v>
      </c>
      <c r="H74" s="218">
        <f t="shared" si="31"/>
        <v>0</v>
      </c>
      <c r="I74" s="218">
        <f t="shared" si="31"/>
        <v>12420</v>
      </c>
      <c r="J74" s="218">
        <f t="shared" si="31"/>
        <v>37259</v>
      </c>
      <c r="K74" s="174">
        <f t="shared" si="1"/>
        <v>0.6329663889101241</v>
      </c>
    </row>
    <row r="75" spans="1:11" s="4" customFormat="1" ht="80.25" customHeight="1" thickBot="1">
      <c r="A75" s="13"/>
      <c r="B75" s="14"/>
      <c r="C75" s="469" t="s">
        <v>317</v>
      </c>
      <c r="D75" s="210" t="s">
        <v>300</v>
      </c>
      <c r="E75" s="211">
        <f>IF('Załącznik Nr 1-dochody'!E166,'Załącznik Nr 1-dochody'!E166,"")</f>
        <v>58545</v>
      </c>
      <c r="F75" s="211">
        <f>IF('Załącznik Nr 1-dochody'!F166,'Załącznik Nr 1-dochody'!F166,"")</f>
        <v>37259</v>
      </c>
      <c r="G75" s="211">
        <f>IF('Załącznik Nr 1-dochody'!G166,'Załącznik Nr 1-dochody'!G166,"")</f>
      </c>
      <c r="H75" s="211">
        <f>IF('Załącznik Nr 1-dochody'!H166,'Załącznik Nr 1-dochody'!H166,"")</f>
      </c>
      <c r="I75" s="211">
        <f>IF('Załącznik Nr 1-dochody'!I166,'Załącznik Nr 1-dochody'!I166,"")</f>
      </c>
      <c r="J75" s="211">
        <f>IF('Załącznik Nr 1-dochody'!J166,'Załącznik Nr 1-dochody'!J166,"")</f>
        <v>37259</v>
      </c>
      <c r="K75" s="174">
        <f t="shared" si="1"/>
        <v>0.6364164318045947</v>
      </c>
    </row>
    <row r="76" spans="1:14" s="4" customFormat="1" ht="84" customHeight="1" thickBot="1">
      <c r="A76" s="13"/>
      <c r="B76" s="14"/>
      <c r="C76" s="469" t="s">
        <v>317</v>
      </c>
      <c r="D76" s="210" t="s">
        <v>299</v>
      </c>
      <c r="E76" s="211">
        <f>IF('Załącznik Nr 1-dochody'!E167,'Załącznik Nr 1-dochody'!E167,"")</f>
        <v>19941</v>
      </c>
      <c r="F76" s="211">
        <f>IF('Załącznik Nr 1-dochody'!F167,'Załącznik Nr 1-dochody'!F167,"")</f>
        <v>12420</v>
      </c>
      <c r="G76" s="211">
        <f>IF('Załącznik Nr 1-dochody'!G167,'Załącznik Nr 1-dochody'!G167,"")</f>
      </c>
      <c r="H76" s="211">
        <f>IF('Załącznik Nr 1-dochody'!H167,'Załącznik Nr 1-dochody'!H167,"")</f>
      </c>
      <c r="I76" s="211">
        <f>IF('Załącznik Nr 1-dochody'!I167,'Załącznik Nr 1-dochody'!I167,"")</f>
        <v>12420</v>
      </c>
      <c r="J76" s="211">
        <f>IF('Załącznik Nr 1-dochody'!J167,'Załącznik Nr 1-dochody'!J167,"")</f>
      </c>
      <c r="K76" s="174">
        <f t="shared" si="1"/>
        <v>0.6228373702422145</v>
      </c>
      <c r="N76" s="7"/>
    </row>
    <row r="77" spans="1:11" s="7" customFormat="1" ht="24" customHeight="1" thickBot="1">
      <c r="A77" s="265">
        <v>851</v>
      </c>
      <c r="B77" s="266"/>
      <c r="C77" s="263" t="s">
        <v>46</v>
      </c>
      <c r="D77" s="255"/>
      <c r="E77" s="209">
        <f aca="true" t="shared" si="32" ref="E77:J77">SUM(E78)</f>
        <v>31000</v>
      </c>
      <c r="F77" s="209">
        <f t="shared" si="32"/>
        <v>29000</v>
      </c>
      <c r="G77" s="209">
        <f t="shared" si="32"/>
        <v>0</v>
      </c>
      <c r="H77" s="209">
        <f t="shared" si="32"/>
        <v>0</v>
      </c>
      <c r="I77" s="209">
        <f t="shared" si="32"/>
        <v>29000</v>
      </c>
      <c r="J77" s="209">
        <f t="shared" si="32"/>
        <v>0</v>
      </c>
      <c r="K77" s="174">
        <f t="shared" si="1"/>
        <v>0.9354838709677419</v>
      </c>
    </row>
    <row r="78" spans="1:11" s="5" customFormat="1" ht="54" customHeight="1" thickBot="1">
      <c r="A78" s="19"/>
      <c r="B78" s="25">
        <v>85156</v>
      </c>
      <c r="C78" s="181" t="s">
        <v>105</v>
      </c>
      <c r="D78" s="190"/>
      <c r="E78" s="39">
        <f aca="true" t="shared" si="33" ref="E78:J78">SUM(E79:E80)</f>
        <v>31000</v>
      </c>
      <c r="F78" s="39">
        <f t="shared" si="33"/>
        <v>29000</v>
      </c>
      <c r="G78" s="39">
        <f t="shared" si="33"/>
        <v>0</v>
      </c>
      <c r="H78" s="39">
        <f t="shared" si="33"/>
        <v>0</v>
      </c>
      <c r="I78" s="39">
        <f t="shared" si="33"/>
        <v>29000</v>
      </c>
      <c r="J78" s="39">
        <f t="shared" si="33"/>
        <v>0</v>
      </c>
      <c r="K78" s="174">
        <f aca="true" t="shared" si="34" ref="K78:K127">F78/E78</f>
        <v>0.9354838709677419</v>
      </c>
    </row>
    <row r="79" spans="1:11" s="4" customFormat="1" ht="96" customHeight="1" thickBot="1">
      <c r="A79" s="13"/>
      <c r="B79" s="14"/>
      <c r="C79" s="469" t="s">
        <v>184</v>
      </c>
      <c r="D79" s="191" t="s">
        <v>116</v>
      </c>
      <c r="E79" s="36">
        <f>IF('Załącznik Nr 1-dochody'!E170,'Załącznik Nr 1-dochody'!E170,"")</f>
        <v>1000</v>
      </c>
      <c r="F79" s="36">
        <f>IF('Załącznik Nr 1-dochody'!F170,'Załącznik Nr 1-dochody'!F170,"")</f>
        <v>2000</v>
      </c>
      <c r="G79" s="36">
        <f>IF('Załącznik Nr 1-dochody'!G170,'Załącznik Nr 1-dochody'!G170,"")</f>
      </c>
      <c r="H79" s="36">
        <f>IF('Załącznik Nr 1-dochody'!H170,'Załącznik Nr 1-dochody'!H170,"")</f>
      </c>
      <c r="I79" s="36">
        <f>IF('Załącznik Nr 1-dochody'!I170,'Załącznik Nr 1-dochody'!I170,"")</f>
        <v>2000</v>
      </c>
      <c r="J79" s="156"/>
      <c r="K79" s="174">
        <f t="shared" si="34"/>
        <v>2</v>
      </c>
    </row>
    <row r="80" spans="1:11" s="4" customFormat="1" ht="86.25" customHeight="1" thickBot="1">
      <c r="A80" s="16"/>
      <c r="B80" s="17"/>
      <c r="C80" s="235" t="s">
        <v>183</v>
      </c>
      <c r="D80" s="189" t="s">
        <v>116</v>
      </c>
      <c r="E80" s="36">
        <f>IF('Załącznik Nr 1-dochody'!E172,'Załącznik Nr 1-dochody'!E172,"")</f>
        <v>30000</v>
      </c>
      <c r="F80" s="36">
        <f>IF('Załącznik Nr 1-dochody'!F172,'Załącznik Nr 1-dochody'!F172,"")</f>
        <v>27000</v>
      </c>
      <c r="G80" s="36">
        <f>IF('Załącznik Nr 1-dochody'!G172,'Załącznik Nr 1-dochody'!G172,"")</f>
      </c>
      <c r="H80" s="36">
        <f>IF('Załącznik Nr 1-dochody'!H172,'Załącznik Nr 1-dochody'!H172,"")</f>
      </c>
      <c r="I80" s="36">
        <f>IF('Załącznik Nr 1-dochody'!I172,'Załącznik Nr 1-dochody'!I172,"")</f>
        <v>27000</v>
      </c>
      <c r="J80" s="155"/>
      <c r="K80" s="174">
        <f t="shared" si="34"/>
        <v>0.9</v>
      </c>
    </row>
    <row r="81" spans="1:11" s="7" customFormat="1" ht="22.5" customHeight="1" thickBot="1">
      <c r="A81" s="265">
        <v>852</v>
      </c>
      <c r="B81" s="266"/>
      <c r="C81" s="263" t="s">
        <v>106</v>
      </c>
      <c r="D81" s="255"/>
      <c r="E81" s="209">
        <f aca="true" t="shared" si="35" ref="E81:J81">SUM(E82+E89+E96+E99+E101+E105+E87)</f>
        <v>3087343</v>
      </c>
      <c r="F81" s="209">
        <f t="shared" si="35"/>
        <v>2795363</v>
      </c>
      <c r="G81" s="209">
        <f t="shared" si="35"/>
        <v>559862</v>
      </c>
      <c r="H81" s="209">
        <f t="shared" si="35"/>
        <v>0</v>
      </c>
      <c r="I81" s="209">
        <f t="shared" si="35"/>
        <v>2235501</v>
      </c>
      <c r="J81" s="209">
        <f t="shared" si="35"/>
        <v>0</v>
      </c>
      <c r="K81" s="174">
        <f t="shared" si="34"/>
        <v>0.9054267698794725</v>
      </c>
    </row>
    <row r="82" spans="1:11" s="5" customFormat="1" ht="30.75" customHeight="1" thickBot="1">
      <c r="A82" s="19"/>
      <c r="B82" s="25">
        <v>85201</v>
      </c>
      <c r="C82" s="181" t="s">
        <v>47</v>
      </c>
      <c r="D82" s="190"/>
      <c r="E82" s="39">
        <f aca="true" t="shared" si="36" ref="E82:J82">SUM(E83:E86)</f>
        <v>470220</v>
      </c>
      <c r="F82" s="39">
        <f t="shared" si="36"/>
        <v>563509</v>
      </c>
      <c r="G82" s="39">
        <f t="shared" si="36"/>
        <v>25944</v>
      </c>
      <c r="H82" s="39">
        <f t="shared" si="36"/>
        <v>0</v>
      </c>
      <c r="I82" s="39">
        <f t="shared" si="36"/>
        <v>537565</v>
      </c>
      <c r="J82" s="39">
        <f t="shared" si="36"/>
        <v>0</v>
      </c>
      <c r="K82" s="174">
        <f t="shared" si="34"/>
        <v>1.1983943685934244</v>
      </c>
    </row>
    <row r="83" spans="1:11" s="4" customFormat="1" ht="13.5" thickBot="1">
      <c r="A83" s="13"/>
      <c r="B83" s="14"/>
      <c r="C83" s="180" t="s">
        <v>48</v>
      </c>
      <c r="D83" s="189" t="s">
        <v>142</v>
      </c>
      <c r="E83" s="36">
        <f>IF('Załącznik Nr 1-dochody'!E175,'Załącznik Nr 1-dochody'!E175,"")</f>
        <v>18700</v>
      </c>
      <c r="F83" s="36">
        <f>IF('Załącznik Nr 1-dochody'!F175,'Załącznik Nr 1-dochody'!F175,"")</f>
        <v>19144</v>
      </c>
      <c r="G83" s="36">
        <f>IF('Załącznik Nr 1-dochody'!G175,'Załącznik Nr 1-dochody'!G175,"")</f>
        <v>19144</v>
      </c>
      <c r="H83" s="36">
        <f>IF('Załącznik Nr 1-dochody'!H175,'Załącznik Nr 1-dochody'!H175,"")</f>
      </c>
      <c r="I83" s="36">
        <f>IF('Załącznik Nr 1-dochody'!I175,'Załącznik Nr 1-dochody'!I175,"")</f>
      </c>
      <c r="J83" s="156"/>
      <c r="K83" s="174">
        <f t="shared" si="34"/>
        <v>1.0237433155080213</v>
      </c>
    </row>
    <row r="84" spans="1:11" s="4" customFormat="1" ht="54" customHeight="1" thickBot="1">
      <c r="A84" s="13"/>
      <c r="B84" s="14"/>
      <c r="C84" s="235" t="s">
        <v>239</v>
      </c>
      <c r="D84" s="225" t="s">
        <v>238</v>
      </c>
      <c r="E84" s="36">
        <f>IF('Załącznik Nr 1-dochody'!E176,'Załącznik Nr 1-dochody'!E176,"")</f>
        <v>5200</v>
      </c>
      <c r="F84" s="36">
        <f>IF('Załącznik Nr 1-dochody'!F176,'Załącznik Nr 1-dochody'!F176,"")</f>
        <v>5200</v>
      </c>
      <c r="G84" s="36">
        <f>IF('Załącznik Nr 1-dochody'!G176,'Załącznik Nr 1-dochody'!G176,"")</f>
        <v>5200</v>
      </c>
      <c r="H84" s="36">
        <f>IF('Załącznik Nr 1-dochody'!H176,'Załącznik Nr 1-dochody'!H176,"")</f>
      </c>
      <c r="I84" s="36">
        <f>IF('Załącznik Nr 1-dochody'!I176,'Załącznik Nr 1-dochody'!I176,"")</f>
      </c>
      <c r="J84" s="36">
        <f>IF('Załącznik Nr 1-dochody'!J176,'Załącznik Nr 1-dochody'!J176,"")</f>
      </c>
      <c r="K84" s="174">
        <f t="shared" si="34"/>
        <v>1</v>
      </c>
    </row>
    <row r="85" spans="1:11" s="4" customFormat="1" ht="14.25" customHeight="1" thickBot="1">
      <c r="A85" s="13"/>
      <c r="B85" s="14"/>
      <c r="C85" s="180" t="s">
        <v>4</v>
      </c>
      <c r="D85" s="189" t="s">
        <v>122</v>
      </c>
      <c r="E85" s="36">
        <f>IF('Załącznik Nr 1-dochody'!E177,'Załącznik Nr 1-dochody'!E177,"")</f>
        <v>1600</v>
      </c>
      <c r="F85" s="36">
        <f>IF('Załącznik Nr 1-dochody'!F177,'Załącznik Nr 1-dochody'!F177,"")</f>
        <v>1600</v>
      </c>
      <c r="G85" s="36">
        <f>IF('Załącznik Nr 1-dochody'!G177,'Załącznik Nr 1-dochody'!G177,"")</f>
        <v>1600</v>
      </c>
      <c r="H85" s="36">
        <f>IF('Załącznik Nr 1-dochody'!H177,'Załącznik Nr 1-dochody'!H177,"")</f>
      </c>
      <c r="I85" s="36">
        <f>IF('Załącznik Nr 1-dochody'!I177,'Załącznik Nr 1-dochody'!I177,"")</f>
      </c>
      <c r="J85" s="156"/>
      <c r="K85" s="174">
        <f t="shared" si="34"/>
        <v>1</v>
      </c>
    </row>
    <row r="86" spans="1:11" s="4" customFormat="1" ht="51.75" thickBot="1">
      <c r="A86" s="13"/>
      <c r="B86" s="14"/>
      <c r="C86" s="235" t="s">
        <v>93</v>
      </c>
      <c r="D86" s="225" t="s">
        <v>143</v>
      </c>
      <c r="E86" s="36">
        <f>IF('Załącznik Nr 1-dochody'!E178,'Załącznik Nr 1-dochody'!E178,"")</f>
        <v>444720</v>
      </c>
      <c r="F86" s="36">
        <f>IF('Załącznik Nr 1-dochody'!F178,'Załącznik Nr 1-dochody'!F178,"")</f>
        <v>537565</v>
      </c>
      <c r="G86" s="36">
        <f>IF('Załącznik Nr 1-dochody'!G178,'Załącznik Nr 1-dochody'!G178,"")</f>
      </c>
      <c r="H86" s="36">
        <f>IF('Załącznik Nr 1-dochody'!H178,'Załącznik Nr 1-dochody'!H178,"")</f>
      </c>
      <c r="I86" s="36">
        <f>IF('Załącznik Nr 1-dochody'!I178,'Załącznik Nr 1-dochody'!I178,"")</f>
        <v>537565</v>
      </c>
      <c r="J86" s="156"/>
      <c r="K86" s="174">
        <f t="shared" si="34"/>
        <v>1.2087718114768844</v>
      </c>
    </row>
    <row r="87" spans="1:11" s="4" customFormat="1" ht="22.5" customHeight="1" thickBot="1">
      <c r="A87" s="13"/>
      <c r="B87" s="305">
        <v>85203</v>
      </c>
      <c r="C87" s="236" t="s">
        <v>51</v>
      </c>
      <c r="D87" s="223"/>
      <c r="E87" s="390">
        <f aca="true" t="shared" si="37" ref="E87:J87">SUM(E88)</f>
        <v>21100</v>
      </c>
      <c r="F87" s="390">
        <f t="shared" si="37"/>
        <v>15000</v>
      </c>
      <c r="G87" s="390">
        <f t="shared" si="37"/>
        <v>15000</v>
      </c>
      <c r="H87" s="390">
        <f t="shared" si="37"/>
        <v>0</v>
      </c>
      <c r="I87" s="390">
        <f t="shared" si="37"/>
        <v>0</v>
      </c>
      <c r="J87" s="390">
        <f t="shared" si="37"/>
        <v>0</v>
      </c>
      <c r="K87" s="174"/>
    </row>
    <row r="88" spans="1:11" s="4" customFormat="1" ht="28.5" customHeight="1" thickBot="1">
      <c r="A88" s="13"/>
      <c r="B88" s="14"/>
      <c r="C88" s="235" t="s">
        <v>220</v>
      </c>
      <c r="D88" s="225" t="s">
        <v>142</v>
      </c>
      <c r="E88" s="36">
        <f>IF('Załącznik Nr 1-dochody'!E188,'Załącznik Nr 1-dochody'!E188,"")</f>
        <v>21100</v>
      </c>
      <c r="F88" s="36">
        <f>IF('Załącznik Nr 1-dochody'!F188,'Załącznik Nr 1-dochody'!F188,"")</f>
        <v>15000</v>
      </c>
      <c r="G88" s="36">
        <f>IF('Załącznik Nr 1-dochody'!G188,'Załącznik Nr 1-dochody'!G188,"")</f>
        <v>15000</v>
      </c>
      <c r="H88" s="36">
        <f>IF('Załącznik Nr 1-dochody'!H188,'Załącznik Nr 1-dochody'!H188,"")</f>
      </c>
      <c r="I88" s="36">
        <f>IF('Załącznik Nr 1-dochody'!I188,'Załącznik Nr 1-dochody'!I188,"")</f>
      </c>
      <c r="J88" s="36">
        <f>IF('Załącznik Nr 1-dochody'!J188,'Załącznik Nr 1-dochody'!J188,"")</f>
      </c>
      <c r="K88" s="174"/>
    </row>
    <row r="89" spans="1:11" s="5" customFormat="1" ht="18.75" customHeight="1" thickBot="1">
      <c r="A89" s="19"/>
      <c r="B89" s="21">
        <v>85202</v>
      </c>
      <c r="C89" s="177" t="s">
        <v>50</v>
      </c>
      <c r="D89" s="187"/>
      <c r="E89" s="29">
        <f aca="true" t="shared" si="38" ref="E89:J89">SUM(E90:E95)</f>
        <v>2299597</v>
      </c>
      <c r="F89" s="29">
        <f t="shared" si="38"/>
        <v>2058300</v>
      </c>
      <c r="G89" s="29">
        <f t="shared" si="38"/>
        <v>510300</v>
      </c>
      <c r="H89" s="29">
        <f t="shared" si="38"/>
        <v>0</v>
      </c>
      <c r="I89" s="29">
        <f t="shared" si="38"/>
        <v>1548000</v>
      </c>
      <c r="J89" s="29">
        <f t="shared" si="38"/>
        <v>0</v>
      </c>
      <c r="K89" s="174">
        <f t="shared" si="34"/>
        <v>0.8950698752868438</v>
      </c>
    </row>
    <row r="90" spans="1:11" s="4" customFormat="1" ht="14.25" customHeight="1" thickBot="1">
      <c r="A90" s="13"/>
      <c r="B90" s="14"/>
      <c r="C90" s="180" t="s">
        <v>48</v>
      </c>
      <c r="D90" s="189" t="s">
        <v>142</v>
      </c>
      <c r="E90" s="36">
        <f>IF('Załącznik Nr 1-dochody'!E180,'Załącznik Nr 1-dochody'!E180,"")</f>
        <v>481600</v>
      </c>
      <c r="F90" s="36">
        <f>IF('Załącznik Nr 1-dochody'!F180,'Załącznik Nr 1-dochody'!F180,"")</f>
        <v>508800</v>
      </c>
      <c r="G90" s="36">
        <f>IF('Załącznik Nr 1-dochody'!G180,'Załącznik Nr 1-dochody'!G180,"")</f>
        <v>508800</v>
      </c>
      <c r="H90" s="36">
        <f>IF('Załącznik Nr 1-dochody'!H180,'Załącznik Nr 1-dochody'!H180,"")</f>
      </c>
      <c r="I90" s="36">
        <f>IF('Załącznik Nr 1-dochody'!I180,'Załącznik Nr 1-dochody'!I180,"")</f>
      </c>
      <c r="J90" s="156"/>
      <c r="K90" s="174">
        <f t="shared" si="34"/>
        <v>1.0564784053156147</v>
      </c>
    </row>
    <row r="91" spans="1:11" s="4" customFormat="1" ht="28.5" customHeight="1" thickBot="1">
      <c r="A91" s="13"/>
      <c r="B91" s="14"/>
      <c r="C91" s="235" t="s">
        <v>240</v>
      </c>
      <c r="D91" s="225" t="s">
        <v>241</v>
      </c>
      <c r="E91" s="36">
        <f>IF('Załącznik Nr 1-dochody'!E181,'Załącznik Nr 1-dochody'!E181,"")</f>
        <v>400</v>
      </c>
      <c r="F91" s="36">
        <f>IF('Załącznik Nr 1-dochody'!F181,'Załącznik Nr 1-dochody'!F181,"")</f>
        <v>200</v>
      </c>
      <c r="G91" s="36">
        <f>IF('Załącznik Nr 1-dochody'!G181,'Załącznik Nr 1-dochody'!G181,"")</f>
        <v>200</v>
      </c>
      <c r="H91" s="36">
        <f>IF('Załącznik Nr 1-dochody'!H181,'Załącznik Nr 1-dochody'!H181,"")</f>
      </c>
      <c r="I91" s="36">
        <f>IF('Załącznik Nr 1-dochody'!I181,'Załącznik Nr 1-dochody'!I181,"")</f>
      </c>
      <c r="J91" s="156"/>
      <c r="K91" s="174">
        <f t="shared" si="34"/>
        <v>0.5</v>
      </c>
    </row>
    <row r="92" spans="1:11" s="4" customFormat="1" ht="14.25" customHeight="1" thickBot="1">
      <c r="A92" s="13"/>
      <c r="B92" s="14"/>
      <c r="C92" s="180" t="s">
        <v>4</v>
      </c>
      <c r="D92" s="189" t="s">
        <v>122</v>
      </c>
      <c r="E92" s="36">
        <f>IF('Załącznik Nr 1-dochody'!E182,'Załącznik Nr 1-dochody'!E182,"")</f>
        <v>1200</v>
      </c>
      <c r="F92" s="36">
        <f>IF('Załącznik Nr 1-dochody'!F182,'Załącznik Nr 1-dochody'!F182,"")</f>
        <v>1300</v>
      </c>
      <c r="G92" s="36">
        <f>IF('Załącznik Nr 1-dochody'!G182,'Załącznik Nr 1-dochody'!G182,"")</f>
        <v>1300</v>
      </c>
      <c r="H92" s="36">
        <f>IF('Załącznik Nr 1-dochody'!H182,'Załącznik Nr 1-dochody'!H182,"")</f>
      </c>
      <c r="I92" s="36">
        <f>IF('Załącznik Nr 1-dochody'!I182,'Załącznik Nr 1-dochody'!I182,"")</f>
      </c>
      <c r="J92" s="156"/>
      <c r="K92" s="174">
        <f t="shared" si="34"/>
        <v>1.0833333333333333</v>
      </c>
    </row>
    <row r="93" spans="1:11" s="4" customFormat="1" ht="42.75" customHeight="1" thickBot="1">
      <c r="A93" s="13"/>
      <c r="B93" s="14"/>
      <c r="C93" s="180" t="s">
        <v>49</v>
      </c>
      <c r="D93" s="189" t="s">
        <v>140</v>
      </c>
      <c r="E93" s="36">
        <f>IF('Załącznik Nr 1-dochody'!E183,'Załącznik Nr 1-dochody'!E183,"")</f>
        <v>1704397</v>
      </c>
      <c r="F93" s="36">
        <f>IF('Załącznik Nr 1-dochody'!F183,'Załącznik Nr 1-dochody'!F183,"")</f>
        <v>1548000</v>
      </c>
      <c r="G93" s="36">
        <f>IF('Załącznik Nr 1-dochody'!G183,'Załącznik Nr 1-dochody'!G183,"")</f>
      </c>
      <c r="H93" s="36">
        <f>IF('Załącznik Nr 1-dochody'!H183,'Załącznik Nr 1-dochody'!H183,"")</f>
      </c>
      <c r="I93" s="36">
        <f>IF('Załącznik Nr 1-dochody'!I183,'Załącznik Nr 1-dochody'!I183,"")</f>
        <v>1548000</v>
      </c>
      <c r="J93" s="156"/>
      <c r="K93" s="174">
        <f t="shared" si="34"/>
        <v>0.9082391015708194</v>
      </c>
    </row>
    <row r="94" spans="1:11" s="4" customFormat="1" ht="69" customHeight="1" thickBot="1">
      <c r="A94" s="13"/>
      <c r="B94" s="14"/>
      <c r="C94" s="235" t="s">
        <v>260</v>
      </c>
      <c r="D94" s="189" t="s">
        <v>144</v>
      </c>
      <c r="E94" s="36">
        <f>IF('Załącznik Nr 1-dochody'!E184,'Załącznik Nr 1-dochody'!E184,"")</f>
        <v>92000</v>
      </c>
      <c r="F94" s="36">
        <f>IF('Załącznik Nr 1-dochody'!F184,'Załącznik Nr 1-dochody'!F184,"")</f>
      </c>
      <c r="G94" s="36">
        <f>IF('Załącznik Nr 1-dochody'!G184,'Załącznik Nr 1-dochody'!G184,"")</f>
      </c>
      <c r="H94" s="36">
        <f>IF('Załącznik Nr 1-dochody'!H184,'Załącznik Nr 1-dochody'!H184,"")</f>
      </c>
      <c r="I94" s="36">
        <f>IF('Załącznik Nr 1-dochody'!I184,'Załącznik Nr 1-dochody'!I184,"")</f>
      </c>
      <c r="J94" s="156"/>
      <c r="K94" s="174"/>
    </row>
    <row r="95" spans="1:11" s="4" customFormat="1" ht="57.75" customHeight="1" thickBot="1">
      <c r="A95" s="13"/>
      <c r="B95" s="14"/>
      <c r="C95" s="235" t="s">
        <v>265</v>
      </c>
      <c r="D95" s="225" t="s">
        <v>109</v>
      </c>
      <c r="E95" s="36">
        <f>IF('Załącznik Nr 1-dochody'!E185,'Załącznik Nr 1-dochody'!E185,"")</f>
        <v>20000</v>
      </c>
      <c r="F95" s="36">
        <f>IF('Załącznik Nr 1-dochody'!F185,'Załącznik Nr 1-dochody'!F185,"")</f>
      </c>
      <c r="G95" s="36">
        <f>IF('Załącznik Nr 1-dochody'!G185,'Załącznik Nr 1-dochody'!G185,"")</f>
      </c>
      <c r="H95" s="36">
        <f>IF('Załącznik Nr 1-dochody'!H185,'Załącznik Nr 1-dochody'!H185,"")</f>
      </c>
      <c r="I95" s="36">
        <f>IF('Załącznik Nr 1-dochody'!I185,'Załącznik Nr 1-dochody'!I185,"")</f>
      </c>
      <c r="J95" s="36">
        <f>IF('Załącznik Nr 1-dochody'!J185,'Załącznik Nr 1-dochody'!J185,"")</f>
      </c>
      <c r="K95" s="174"/>
    </row>
    <row r="96" spans="1:11" s="5" customFormat="1" ht="18" customHeight="1" thickBot="1">
      <c r="A96" s="19"/>
      <c r="B96" s="21">
        <v>85204</v>
      </c>
      <c r="C96" s="177" t="s">
        <v>52</v>
      </c>
      <c r="D96" s="187"/>
      <c r="E96" s="29">
        <f aca="true" t="shared" si="39" ref="E96:J96">SUM(E97:E98)</f>
        <v>110240</v>
      </c>
      <c r="F96" s="29">
        <f t="shared" si="39"/>
        <v>104918</v>
      </c>
      <c r="G96" s="29">
        <f t="shared" si="39"/>
        <v>4918</v>
      </c>
      <c r="H96" s="29">
        <f t="shared" si="39"/>
        <v>0</v>
      </c>
      <c r="I96" s="29">
        <f t="shared" si="39"/>
        <v>100000</v>
      </c>
      <c r="J96" s="29">
        <f t="shared" si="39"/>
        <v>0</v>
      </c>
      <c r="K96" s="174">
        <f t="shared" si="34"/>
        <v>0.9517235123367199</v>
      </c>
    </row>
    <row r="97" spans="1:11" s="4" customFormat="1" ht="13.5" customHeight="1" thickBot="1">
      <c r="A97" s="13"/>
      <c r="B97" s="14"/>
      <c r="C97" s="180" t="s">
        <v>48</v>
      </c>
      <c r="D97" s="189" t="s">
        <v>142</v>
      </c>
      <c r="E97" s="36">
        <f>IF('Załącznik Nr 1-dochody'!E193,'Załącznik Nr 1-dochody'!E193,"")</f>
        <v>3200</v>
      </c>
      <c r="F97" s="36">
        <f>IF('Załącznik Nr 1-dochody'!F193,'Załącznik Nr 1-dochody'!F193,"")</f>
        <v>4918</v>
      </c>
      <c r="G97" s="36">
        <f>IF('Załącznik Nr 1-dochody'!G193,'Załącznik Nr 1-dochody'!G193,"")</f>
        <v>4918</v>
      </c>
      <c r="H97" s="36">
        <f>IF('Załącznik Nr 1-dochody'!H193,'Załącznik Nr 1-dochody'!H193,"")</f>
      </c>
      <c r="I97" s="36">
        <f>IF('Załącznik Nr 1-dochody'!I193,'Załącznik Nr 1-dochody'!I193,"")</f>
      </c>
      <c r="J97" s="156"/>
      <c r="K97" s="174">
        <f t="shared" si="34"/>
        <v>1.536875</v>
      </c>
    </row>
    <row r="98" spans="1:11" s="4" customFormat="1" ht="66" customHeight="1" thickBot="1">
      <c r="A98" s="13"/>
      <c r="B98" s="54"/>
      <c r="C98" s="180" t="s">
        <v>95</v>
      </c>
      <c r="D98" s="189" t="s">
        <v>143</v>
      </c>
      <c r="E98" s="92">
        <f>IF('Załącznik Nr 1-dochody'!E194,'Załącznik Nr 1-dochody'!E194,"")</f>
        <v>107040</v>
      </c>
      <c r="F98" s="92">
        <f>IF('Załącznik Nr 1-dochody'!F194,'Załącznik Nr 1-dochody'!F194,"")</f>
        <v>100000</v>
      </c>
      <c r="G98" s="92">
        <f>IF('Załącznik Nr 1-dochody'!G194,'Załącznik Nr 1-dochody'!G194,"")</f>
      </c>
      <c r="H98" s="92">
        <f>IF('Załącznik Nr 1-dochody'!H194,'Załącznik Nr 1-dochody'!H194,"")</f>
      </c>
      <c r="I98" s="92">
        <f>IF('Załącznik Nr 1-dochody'!I194,'Załącznik Nr 1-dochody'!I194,"")</f>
        <v>100000</v>
      </c>
      <c r="J98" s="92">
        <f>IF('Załącznik Nr 1-dochody'!J194,'Załącznik Nr 1-dochody'!J194,"")</f>
      </c>
      <c r="K98" s="174">
        <f t="shared" si="34"/>
        <v>0.9342301943198804</v>
      </c>
    </row>
    <row r="99" spans="1:11" s="4" customFormat="1" ht="45.75" customHeight="1" thickBot="1">
      <c r="A99" s="13"/>
      <c r="B99" s="170">
        <v>85212</v>
      </c>
      <c r="C99" s="50" t="s">
        <v>215</v>
      </c>
      <c r="D99" s="51"/>
      <c r="E99" s="29">
        <f aca="true" t="shared" si="40" ref="E99:J99">SUM(E100)</f>
        <v>20000</v>
      </c>
      <c r="F99" s="29">
        <f t="shared" si="40"/>
        <v>0</v>
      </c>
      <c r="G99" s="29">
        <f t="shared" si="40"/>
        <v>0</v>
      </c>
      <c r="H99" s="29">
        <f t="shared" si="40"/>
        <v>0</v>
      </c>
      <c r="I99" s="29">
        <f t="shared" si="40"/>
        <v>0</v>
      </c>
      <c r="J99" s="29">
        <f t="shared" si="40"/>
        <v>0</v>
      </c>
      <c r="K99" s="174">
        <f t="shared" si="34"/>
        <v>0</v>
      </c>
    </row>
    <row r="100" spans="1:11" s="4" customFormat="1" ht="66" customHeight="1" thickBot="1">
      <c r="A100" s="13"/>
      <c r="B100" s="23"/>
      <c r="C100" s="15" t="s">
        <v>76</v>
      </c>
      <c r="D100" s="46" t="s">
        <v>116</v>
      </c>
      <c r="E100" s="92">
        <f>IF('Załącznik Nr 1-dochody'!E197,'Załącznik Nr 1-dochody'!E197,"")</f>
        <v>20000</v>
      </c>
      <c r="F100" s="92">
        <f>IF('Załącznik Nr 1-dochody'!F197,'Załącznik Nr 1-dochody'!F197,"")</f>
      </c>
      <c r="G100" s="92">
        <f>IF('Załącznik Nr 1-dochody'!G197,'Załącznik Nr 1-dochody'!G197,"")</f>
      </c>
      <c r="H100" s="92">
        <f>IF('Załącznik Nr 1-dochody'!H197,'Załącznik Nr 1-dochody'!H197,"")</f>
      </c>
      <c r="I100" s="92">
        <f>IF('Załącznik Nr 1-dochody'!I197,'Załącznik Nr 1-dochody'!I197,"")</f>
      </c>
      <c r="J100" s="92">
        <f>IF('Załącznik Nr 1-dochody'!J197,'Załącznik Nr 1-dochody'!J197,"")</f>
      </c>
      <c r="K100" s="174"/>
    </row>
    <row r="101" spans="1:11" s="5" customFormat="1" ht="21" customHeight="1" thickBot="1">
      <c r="A101" s="19"/>
      <c r="B101" s="25">
        <v>85226</v>
      </c>
      <c r="C101" s="181" t="s">
        <v>54</v>
      </c>
      <c r="D101" s="190"/>
      <c r="E101" s="39">
        <f aca="true" t="shared" si="41" ref="E101:J101">SUM(E102:E104)</f>
        <v>13736</v>
      </c>
      <c r="F101" s="39">
        <f t="shared" si="41"/>
        <v>13636</v>
      </c>
      <c r="G101" s="39">
        <f t="shared" si="41"/>
        <v>3700</v>
      </c>
      <c r="H101" s="39">
        <f t="shared" si="41"/>
        <v>0</v>
      </c>
      <c r="I101" s="39">
        <f t="shared" si="41"/>
        <v>9936</v>
      </c>
      <c r="J101" s="39">
        <f t="shared" si="41"/>
        <v>0</v>
      </c>
      <c r="K101" s="174">
        <f t="shared" si="34"/>
        <v>0.9927198602213162</v>
      </c>
    </row>
    <row r="102" spans="1:11" s="8" customFormat="1" ht="13.5" thickBot="1">
      <c r="A102" s="11"/>
      <c r="B102" s="12"/>
      <c r="C102" s="178" t="s">
        <v>48</v>
      </c>
      <c r="D102" s="188" t="s">
        <v>142</v>
      </c>
      <c r="E102" s="36">
        <f>IF('Załącznik Nr 1-dochody'!E209,'Załącznik Nr 1-dochody'!E209,"")</f>
        <v>3600</v>
      </c>
      <c r="F102" s="36">
        <f>IF('Załącznik Nr 1-dochody'!F209,'Załącznik Nr 1-dochody'!F209,"")</f>
        <v>3600</v>
      </c>
      <c r="G102" s="36">
        <f>IF('Załącznik Nr 1-dochody'!G209,'Załącznik Nr 1-dochody'!G209,"")</f>
        <v>3600</v>
      </c>
      <c r="H102" s="36">
        <f>IF('Załącznik Nr 1-dochody'!H209,'Załącznik Nr 1-dochody'!H209,"")</f>
      </c>
      <c r="I102" s="36">
        <f>IF('Załącznik Nr 1-dochody'!I209,'Załącznik Nr 1-dochody'!I209,"")</f>
      </c>
      <c r="J102" s="156"/>
      <c r="K102" s="174">
        <f t="shared" si="34"/>
        <v>1</v>
      </c>
    </row>
    <row r="103" spans="1:11" s="4" customFormat="1" ht="13.5" thickBot="1">
      <c r="A103" s="13"/>
      <c r="B103" s="14"/>
      <c r="C103" s="180" t="s">
        <v>4</v>
      </c>
      <c r="D103" s="189" t="s">
        <v>122</v>
      </c>
      <c r="E103" s="36">
        <f>IF('Załącznik Nr 1-dochody'!E210,'Załącznik Nr 1-dochody'!E210,"")</f>
        <v>200</v>
      </c>
      <c r="F103" s="36">
        <f>IF('Załącznik Nr 1-dochody'!F210,'Załącznik Nr 1-dochody'!F210,"")</f>
        <v>100</v>
      </c>
      <c r="G103" s="36">
        <f>IF('Załącznik Nr 1-dochody'!G210,'Załącznik Nr 1-dochody'!G210,"")</f>
        <v>100</v>
      </c>
      <c r="H103" s="36">
        <f>IF('Załącznik Nr 1-dochody'!H210,'Załącznik Nr 1-dochody'!H210,"")</f>
      </c>
      <c r="I103" s="36">
        <f>IF('Załącznik Nr 1-dochody'!I210,'Załącznik Nr 1-dochody'!I210,"")</f>
      </c>
      <c r="J103" s="156"/>
      <c r="K103" s="174">
        <f t="shared" si="34"/>
        <v>0.5</v>
      </c>
    </row>
    <row r="104" spans="1:11" s="4" customFormat="1" ht="64.5" thickBot="1">
      <c r="A104" s="13"/>
      <c r="B104" s="54"/>
      <c r="C104" s="180" t="s">
        <v>95</v>
      </c>
      <c r="D104" s="191" t="s">
        <v>143</v>
      </c>
      <c r="E104" s="36">
        <f>IF('Załącznik Nr 1-dochody'!E211,'Załącznik Nr 1-dochody'!E211,"")</f>
        <v>9936</v>
      </c>
      <c r="F104" s="36">
        <f>IF('Załącznik Nr 1-dochody'!F211,'Załącznik Nr 1-dochody'!F211,"")</f>
        <v>9936</v>
      </c>
      <c r="G104" s="36">
        <f>IF('Załącznik Nr 1-dochody'!G211,'Załącznik Nr 1-dochody'!G211,"")</f>
      </c>
      <c r="H104" s="36">
        <f>IF('Załącznik Nr 1-dochody'!H211,'Załącznik Nr 1-dochody'!H211,"")</f>
      </c>
      <c r="I104" s="36">
        <f>IF('Załącznik Nr 1-dochody'!I211,'Załącznik Nr 1-dochody'!I211,"")</f>
        <v>9936</v>
      </c>
      <c r="J104" s="156"/>
      <c r="K104" s="174">
        <f t="shared" si="34"/>
        <v>1</v>
      </c>
    </row>
    <row r="105" spans="1:11" s="8" customFormat="1" ht="23.25" customHeight="1" thickBot="1">
      <c r="A105" s="11"/>
      <c r="B105" s="25">
        <v>85231</v>
      </c>
      <c r="C105" s="177" t="s">
        <v>68</v>
      </c>
      <c r="D105" s="197"/>
      <c r="E105" s="39">
        <f aca="true" t="shared" si="42" ref="E105:J105">SUM(E106)</f>
        <v>152450</v>
      </c>
      <c r="F105" s="39">
        <f t="shared" si="42"/>
        <v>40000</v>
      </c>
      <c r="G105" s="39">
        <f t="shared" si="42"/>
        <v>0</v>
      </c>
      <c r="H105" s="39">
        <f t="shared" si="42"/>
        <v>0</v>
      </c>
      <c r="I105" s="39">
        <f t="shared" si="42"/>
        <v>40000</v>
      </c>
      <c r="J105" s="39">
        <f t="shared" si="42"/>
        <v>0</v>
      </c>
      <c r="K105" s="174">
        <f t="shared" si="34"/>
        <v>0.26238110856018365</v>
      </c>
    </row>
    <row r="106" spans="1:11" s="4" customFormat="1" ht="38.25" customHeight="1" thickBot="1">
      <c r="A106" s="13"/>
      <c r="B106" s="14"/>
      <c r="C106" s="179" t="s">
        <v>76</v>
      </c>
      <c r="D106" s="189" t="s">
        <v>116</v>
      </c>
      <c r="E106" s="36">
        <f>IF('Załącznik Nr 1-dochody'!E216,'Załącznik Nr 1-dochody'!E216,"")</f>
        <v>152450</v>
      </c>
      <c r="F106" s="36">
        <f>IF('Załącznik Nr 1-dochody'!F216,'Załącznik Nr 1-dochody'!F216,"")</f>
        <v>40000</v>
      </c>
      <c r="G106" s="36">
        <f>IF('Załącznik Nr 1-dochody'!G216,'Załącznik Nr 1-dochody'!G216,"")</f>
      </c>
      <c r="H106" s="36">
        <f>IF('Załącznik Nr 1-dochody'!H216,'Załącznik Nr 1-dochody'!H216,"")</f>
      </c>
      <c r="I106" s="36">
        <f>IF('Załącznik Nr 1-dochody'!I216,'Załącznik Nr 1-dochody'!I216,"")</f>
        <v>40000</v>
      </c>
      <c r="J106" s="156"/>
      <c r="K106" s="174">
        <f t="shared" si="34"/>
        <v>0.26238110856018365</v>
      </c>
    </row>
    <row r="107" spans="1:11" s="4" customFormat="1" ht="36.75" customHeight="1" thickBot="1">
      <c r="A107" s="267">
        <v>853</v>
      </c>
      <c r="B107" s="268"/>
      <c r="C107" s="269" t="s">
        <v>107</v>
      </c>
      <c r="D107" s="270"/>
      <c r="E107" s="209">
        <f aca="true" t="shared" si="43" ref="E107:J107">SUM(E108+E110)</f>
        <v>194923</v>
      </c>
      <c r="F107" s="209">
        <f t="shared" si="43"/>
        <v>140000</v>
      </c>
      <c r="G107" s="209">
        <f t="shared" si="43"/>
        <v>0</v>
      </c>
      <c r="H107" s="209">
        <f t="shared" si="43"/>
        <v>0</v>
      </c>
      <c r="I107" s="209">
        <f t="shared" si="43"/>
        <v>140000</v>
      </c>
      <c r="J107" s="209">
        <f t="shared" si="43"/>
        <v>0</v>
      </c>
      <c r="K107" s="174">
        <f t="shared" si="34"/>
        <v>0.7182323276370669</v>
      </c>
    </row>
    <row r="108" spans="1:11" s="4" customFormat="1" ht="33" customHeight="1" thickBot="1">
      <c r="A108" s="13"/>
      <c r="B108" s="49">
        <v>85321</v>
      </c>
      <c r="C108" s="236" t="s">
        <v>232</v>
      </c>
      <c r="D108" s="192"/>
      <c r="E108" s="80">
        <f aca="true" t="shared" si="44" ref="E108:J108">SUM(E109)</f>
        <v>139000</v>
      </c>
      <c r="F108" s="80">
        <f t="shared" si="44"/>
        <v>140000</v>
      </c>
      <c r="G108" s="80">
        <f t="shared" si="44"/>
        <v>0</v>
      </c>
      <c r="H108" s="80">
        <f t="shared" si="44"/>
        <v>0</v>
      </c>
      <c r="I108" s="80">
        <f t="shared" si="44"/>
        <v>140000</v>
      </c>
      <c r="J108" s="80">
        <f t="shared" si="44"/>
        <v>0</v>
      </c>
      <c r="K108" s="174">
        <f t="shared" si="34"/>
        <v>1.0071942446043165</v>
      </c>
    </row>
    <row r="109" spans="1:11" s="4" customFormat="1" ht="70.5" customHeight="1" thickBot="1">
      <c r="A109" s="13"/>
      <c r="B109" s="23"/>
      <c r="C109" s="179" t="s">
        <v>76</v>
      </c>
      <c r="D109" s="191" t="s">
        <v>116</v>
      </c>
      <c r="E109" s="36">
        <f>IF('Załącznik Nr 1-dochody'!E221,'Załącznik Nr 1-dochody'!E221,"")</f>
        <v>139000</v>
      </c>
      <c r="F109" s="36">
        <f>IF('Załącznik Nr 1-dochody'!F221,'Załącznik Nr 1-dochody'!F221,"")</f>
        <v>140000</v>
      </c>
      <c r="G109" s="36">
        <f>IF('Załącznik Nr 1-dochody'!G221,'Załącznik Nr 1-dochody'!G221,"")</f>
      </c>
      <c r="H109" s="36">
        <f>IF('Załącznik Nr 1-dochody'!H221,'Załącznik Nr 1-dochody'!H221,"")</f>
      </c>
      <c r="I109" s="36">
        <f>IF('Załącznik Nr 1-dochody'!I221,'Załącznik Nr 1-dochody'!I221,"")</f>
        <v>140000</v>
      </c>
      <c r="J109" s="156"/>
      <c r="K109" s="174">
        <f t="shared" si="34"/>
        <v>1.0071942446043165</v>
      </c>
    </row>
    <row r="110" spans="1:11" s="4" customFormat="1" ht="24.75" customHeight="1" thickBot="1">
      <c r="A110" s="13"/>
      <c r="B110" s="432">
        <v>85334</v>
      </c>
      <c r="C110" s="433" t="s">
        <v>253</v>
      </c>
      <c r="D110" s="434"/>
      <c r="E110" s="427">
        <f aca="true" t="shared" si="45" ref="E110:J110">SUM(E111)</f>
        <v>55923</v>
      </c>
      <c r="F110" s="427">
        <f t="shared" si="45"/>
        <v>0</v>
      </c>
      <c r="G110" s="427">
        <f t="shared" si="45"/>
        <v>0</v>
      </c>
      <c r="H110" s="427">
        <f t="shared" si="45"/>
        <v>0</v>
      </c>
      <c r="I110" s="427">
        <f t="shared" si="45"/>
        <v>0</v>
      </c>
      <c r="J110" s="427">
        <f t="shared" si="45"/>
        <v>0</v>
      </c>
      <c r="K110" s="174">
        <f t="shared" si="34"/>
        <v>0</v>
      </c>
    </row>
    <row r="111" spans="1:11" s="4" customFormat="1" ht="69.75" customHeight="1" thickBot="1">
      <c r="A111" s="13"/>
      <c r="B111" s="14"/>
      <c r="C111" s="179" t="s">
        <v>76</v>
      </c>
      <c r="D111" s="191" t="s">
        <v>116</v>
      </c>
      <c r="E111" s="36">
        <f>IF('Załącznik Nr 1-dochody'!E223,'Załącznik Nr 1-dochody'!E223,"")</f>
        <v>55923</v>
      </c>
      <c r="F111" s="36">
        <f>IF('Załącznik Nr 1-dochody'!F223,'Załącznik Nr 1-dochody'!F223,"")</f>
      </c>
      <c r="G111" s="36">
        <f>IF('Załącznik Nr 1-dochody'!G223,'Załącznik Nr 1-dochody'!G223,"")</f>
      </c>
      <c r="H111" s="36">
        <f>IF('Załącznik Nr 1-dochody'!H223,'Załącznik Nr 1-dochody'!H223,"")</f>
      </c>
      <c r="I111" s="36">
        <f>IF('Załącznik Nr 1-dochody'!I223,'Załącznik Nr 1-dochody'!I223,"")</f>
      </c>
      <c r="J111" s="36">
        <f>IF('Załącznik Nr 1-dochody'!J223,'Załącznik Nr 1-dochody'!J223,"")</f>
      </c>
      <c r="K111" s="174"/>
    </row>
    <row r="112" spans="1:11" s="7" customFormat="1" ht="27" customHeight="1" thickBot="1">
      <c r="A112" s="265">
        <v>854</v>
      </c>
      <c r="B112" s="266"/>
      <c r="C112" s="263" t="s">
        <v>55</v>
      </c>
      <c r="D112" s="255"/>
      <c r="E112" s="209">
        <f aca="true" t="shared" si="46" ref="E112:J112">SUM(E113)</f>
        <v>16048</v>
      </c>
      <c r="F112" s="209">
        <f t="shared" si="46"/>
        <v>18390</v>
      </c>
      <c r="G112" s="209">
        <f t="shared" si="46"/>
        <v>18390</v>
      </c>
      <c r="H112" s="209">
        <f t="shared" si="46"/>
        <v>0</v>
      </c>
      <c r="I112" s="209">
        <f t="shared" si="46"/>
        <v>0</v>
      </c>
      <c r="J112" s="209">
        <f t="shared" si="46"/>
        <v>0</v>
      </c>
      <c r="K112" s="174">
        <f t="shared" si="34"/>
        <v>1.1459371884346958</v>
      </c>
    </row>
    <row r="113" spans="1:11" s="5" customFormat="1" ht="18" customHeight="1" thickBot="1">
      <c r="A113" s="19"/>
      <c r="B113" s="21">
        <v>85410</v>
      </c>
      <c r="C113" s="177" t="s">
        <v>56</v>
      </c>
      <c r="D113" s="187"/>
      <c r="E113" s="29">
        <f aca="true" t="shared" si="47" ref="E113:J113">SUM(E114:E115)</f>
        <v>16048</v>
      </c>
      <c r="F113" s="29">
        <f t="shared" si="47"/>
        <v>18390</v>
      </c>
      <c r="G113" s="29">
        <f t="shared" si="47"/>
        <v>18390</v>
      </c>
      <c r="H113" s="29">
        <f t="shared" si="47"/>
        <v>0</v>
      </c>
      <c r="I113" s="29">
        <f t="shared" si="47"/>
        <v>0</v>
      </c>
      <c r="J113" s="29">
        <f t="shared" si="47"/>
        <v>0</v>
      </c>
      <c r="K113" s="174">
        <f t="shared" si="34"/>
        <v>1.1459371884346958</v>
      </c>
    </row>
    <row r="114" spans="1:11" s="4" customFormat="1" ht="91.5" customHeight="1" thickBot="1">
      <c r="A114" s="13"/>
      <c r="B114" s="23"/>
      <c r="C114" s="180" t="s">
        <v>100</v>
      </c>
      <c r="D114" s="189" t="s">
        <v>113</v>
      </c>
      <c r="E114" s="36">
        <f>IF('Załącznik Nr 1-dochody'!E226,'Załącznik Nr 1-dochody'!E226,"")</f>
        <v>16048</v>
      </c>
      <c r="F114" s="36">
        <f>IF('Załącznik Nr 1-dochody'!F226,'Załącznik Nr 1-dochody'!F226,"")</f>
        <v>16390</v>
      </c>
      <c r="G114" s="36">
        <f>IF('Załącznik Nr 1-dochody'!G226,'Załącznik Nr 1-dochody'!G226,"")</f>
        <v>16390</v>
      </c>
      <c r="H114" s="36">
        <f>IF('Załącznik Nr 1-dochody'!H226,'Załącznik Nr 1-dochody'!H226,"")</f>
      </c>
      <c r="I114" s="36">
        <f>IF('Załącznik Nr 1-dochody'!I226,'Załącznik Nr 1-dochody'!I226,"")</f>
      </c>
      <c r="J114" s="175"/>
      <c r="K114" s="174">
        <f t="shared" si="34"/>
        <v>1.0213110667996013</v>
      </c>
    </row>
    <row r="115" spans="1:11" s="4" customFormat="1" ht="22.5" customHeight="1" thickBot="1">
      <c r="A115" s="13"/>
      <c r="B115" s="14"/>
      <c r="C115" s="470" t="s">
        <v>4</v>
      </c>
      <c r="D115" s="489" t="s">
        <v>122</v>
      </c>
      <c r="E115" s="36">
        <f>IF('Załącznik Nr 1-dochody'!E227,'Załącznik Nr 1-dochody'!E227,"")</f>
      </c>
      <c r="F115" s="36">
        <f>IF('Załącznik Nr 1-dochody'!F227,'Załącznik Nr 1-dochody'!F227,"")</f>
        <v>2000</v>
      </c>
      <c r="G115" s="36">
        <f>IF('Załącznik Nr 1-dochody'!G227,'Załącznik Nr 1-dochody'!G227,"")</f>
        <v>2000</v>
      </c>
      <c r="H115" s="36">
        <f>IF('Załącznik Nr 1-dochody'!H227,'Załącznik Nr 1-dochody'!H227,"")</f>
      </c>
      <c r="I115" s="36">
        <f>IF('Załącznik Nr 1-dochody'!I227,'Załącznik Nr 1-dochody'!I227,"")</f>
      </c>
      <c r="J115" s="36">
        <f>IF('Załącznik Nr 1-dochody'!J227,'Załącznik Nr 1-dochody'!J227,"")</f>
      </c>
      <c r="K115" s="174"/>
    </row>
    <row r="116" spans="1:11" s="7" customFormat="1" ht="41.25" customHeight="1" thickBot="1">
      <c r="A116" s="265">
        <v>921</v>
      </c>
      <c r="B116" s="266"/>
      <c r="C116" s="263" t="s">
        <v>62</v>
      </c>
      <c r="D116" s="255"/>
      <c r="E116" s="209">
        <f aca="true" t="shared" si="48" ref="E116:J116">SUM(E117+E120+E122+E125)</f>
        <v>587000</v>
      </c>
      <c r="F116" s="209">
        <f t="shared" si="48"/>
        <v>32000</v>
      </c>
      <c r="G116" s="209">
        <f t="shared" si="48"/>
        <v>0</v>
      </c>
      <c r="H116" s="209">
        <f t="shared" si="48"/>
        <v>0</v>
      </c>
      <c r="I116" s="209">
        <f t="shared" si="48"/>
        <v>32000</v>
      </c>
      <c r="J116" s="209">
        <f t="shared" si="48"/>
        <v>0</v>
      </c>
      <c r="K116" s="174">
        <f t="shared" si="34"/>
        <v>0.054514480408858604</v>
      </c>
    </row>
    <row r="117" spans="1:11" s="5" customFormat="1" ht="21" customHeight="1" thickBot="1">
      <c r="A117" s="19"/>
      <c r="B117" s="25">
        <v>92106</v>
      </c>
      <c r="C117" s="181" t="s">
        <v>75</v>
      </c>
      <c r="D117" s="190"/>
      <c r="E117" s="39">
        <f aca="true" t="shared" si="49" ref="E117:J117">SUM(E118:E119)</f>
        <v>210000</v>
      </c>
      <c r="F117" s="39">
        <f t="shared" si="49"/>
        <v>0</v>
      </c>
      <c r="G117" s="39">
        <f t="shared" si="49"/>
        <v>0</v>
      </c>
      <c r="H117" s="39">
        <f t="shared" si="49"/>
        <v>0</v>
      </c>
      <c r="I117" s="39">
        <f t="shared" si="49"/>
        <v>0</v>
      </c>
      <c r="J117" s="39">
        <f t="shared" si="49"/>
        <v>0</v>
      </c>
      <c r="K117" s="174">
        <f t="shared" si="34"/>
        <v>0</v>
      </c>
    </row>
    <row r="118" spans="1:11" s="4" customFormat="1" ht="51.75" thickBot="1">
      <c r="A118" s="13"/>
      <c r="B118" s="14"/>
      <c r="C118" s="470" t="s">
        <v>284</v>
      </c>
      <c r="D118" s="191" t="s">
        <v>217</v>
      </c>
      <c r="E118" s="36">
        <f>IF('Załącznik Nr 1-dochody'!E251,'Załącznik Nr 1-dochody'!E251,"")</f>
        <v>210000</v>
      </c>
      <c r="F118" s="36">
        <f>IF('Załącznik Nr 1-dochody'!F251,'Załącznik Nr 1-dochody'!F251,"")</f>
      </c>
      <c r="G118" s="36">
        <f>IF('Załącznik Nr 1-dochody'!G251,'Załącznik Nr 1-dochody'!G251,"")</f>
      </c>
      <c r="H118" s="36">
        <f>IF('Załącznik Nr 1-dochody'!H251,'Załącznik Nr 1-dochody'!H251,"")</f>
      </c>
      <c r="I118" s="36">
        <f>IF('Załącznik Nr 1-dochody'!I251,'Załącznik Nr 1-dochody'!I251,"")</f>
      </c>
      <c r="J118" s="156"/>
      <c r="K118" s="174"/>
    </row>
    <row r="119" spans="1:11" s="4" customFormat="1" ht="12" customHeight="1" thickBot="1">
      <c r="A119" s="13"/>
      <c r="B119" s="23"/>
      <c r="C119" s="183"/>
      <c r="D119" s="191"/>
      <c r="E119" s="37"/>
      <c r="F119" s="37"/>
      <c r="G119" s="37"/>
      <c r="H119" s="37"/>
      <c r="I119" s="37"/>
      <c r="J119" s="156"/>
      <c r="K119" s="174"/>
    </row>
    <row r="120" spans="1:11" s="5" customFormat="1" ht="37.5" customHeight="1" thickBot="1">
      <c r="A120" s="19"/>
      <c r="B120" s="25">
        <v>92108</v>
      </c>
      <c r="C120" s="181" t="s">
        <v>63</v>
      </c>
      <c r="D120" s="190"/>
      <c r="E120" s="39">
        <f aca="true" t="shared" si="50" ref="E120:J120">SUM(E121)</f>
        <v>100000</v>
      </c>
      <c r="F120" s="39">
        <f t="shared" si="50"/>
        <v>0</v>
      </c>
      <c r="G120" s="39">
        <f t="shared" si="50"/>
        <v>0</v>
      </c>
      <c r="H120" s="39">
        <f t="shared" si="50"/>
        <v>0</v>
      </c>
      <c r="I120" s="39">
        <f t="shared" si="50"/>
        <v>0</v>
      </c>
      <c r="J120" s="39">
        <f t="shared" si="50"/>
        <v>0</v>
      </c>
      <c r="K120" s="174">
        <f t="shared" si="34"/>
        <v>0</v>
      </c>
    </row>
    <row r="121" spans="1:11" s="4" customFormat="1" ht="43.5" customHeight="1" thickBot="1">
      <c r="A121" s="13"/>
      <c r="B121" s="14"/>
      <c r="C121" s="470" t="s">
        <v>284</v>
      </c>
      <c r="D121" s="191" t="s">
        <v>217</v>
      </c>
      <c r="E121" s="36">
        <f>IF('Załącznik Nr 1-dochody'!E253,'Załącznik Nr 1-dochody'!E253,"")</f>
        <v>100000</v>
      </c>
      <c r="F121" s="36">
        <f>IF('Załącznik Nr 1-dochody'!F253,'Załącznik Nr 1-dochody'!F253,"")</f>
      </c>
      <c r="G121" s="36">
        <f>IF('Załącznik Nr 1-dochody'!G253,'Załącznik Nr 1-dochody'!G253,"")</f>
      </c>
      <c r="H121" s="36">
        <f>IF('Załącznik Nr 1-dochody'!H253,'Załącznik Nr 1-dochody'!H253,"")</f>
      </c>
      <c r="I121" s="36">
        <f>IF('Załącznik Nr 1-dochody'!I253,'Załącznik Nr 1-dochody'!I253,"")</f>
      </c>
      <c r="J121" s="156"/>
      <c r="K121" s="174"/>
    </row>
    <row r="122" spans="1:11" s="5" customFormat="1" ht="16.5" customHeight="1" thickBot="1">
      <c r="A122" s="19"/>
      <c r="B122" s="21">
        <v>92116</v>
      </c>
      <c r="C122" s="177" t="s">
        <v>64</v>
      </c>
      <c r="D122" s="187"/>
      <c r="E122" s="29">
        <f aca="true" t="shared" si="51" ref="E122:J122">SUM(E123:E124)</f>
        <v>177000</v>
      </c>
      <c r="F122" s="29">
        <f t="shared" si="51"/>
        <v>32000</v>
      </c>
      <c r="G122" s="29">
        <f t="shared" si="51"/>
        <v>0</v>
      </c>
      <c r="H122" s="29">
        <f t="shared" si="51"/>
        <v>0</v>
      </c>
      <c r="I122" s="29">
        <f t="shared" si="51"/>
        <v>32000</v>
      </c>
      <c r="J122" s="29">
        <f t="shared" si="51"/>
        <v>0</v>
      </c>
      <c r="K122" s="174">
        <f t="shared" si="34"/>
        <v>0.1807909604519774</v>
      </c>
    </row>
    <row r="123" spans="1:11" s="4" customFormat="1" ht="38.25" customHeight="1" thickBot="1">
      <c r="A123" s="13"/>
      <c r="B123" s="14"/>
      <c r="C123" s="470" t="s">
        <v>284</v>
      </c>
      <c r="D123" s="191" t="s">
        <v>217</v>
      </c>
      <c r="E123" s="36">
        <f>IF('Załącznik Nr 1-dochody'!E255,'Załącznik Nr 1-dochody'!E255,"")</f>
        <v>145000</v>
      </c>
      <c r="F123" s="36">
        <f>IF('Załącznik Nr 1-dochody'!F255,'Załącznik Nr 1-dochody'!F255,"")</f>
      </c>
      <c r="G123" s="36">
        <f>IF('Załącznik Nr 1-dochody'!G255,'Załącznik Nr 1-dochody'!G255,"")</f>
      </c>
      <c r="H123" s="36">
        <f>IF('Załącznik Nr 1-dochody'!H255,'Załącznik Nr 1-dochody'!H255,"")</f>
      </c>
      <c r="I123" s="36">
        <f>IF('Załącznik Nr 1-dochody'!I255,'Załącznik Nr 1-dochody'!I255,"")</f>
      </c>
      <c r="J123" s="156"/>
      <c r="K123" s="174"/>
    </row>
    <row r="124" spans="1:11" s="4" customFormat="1" ht="56.25" customHeight="1" thickBot="1">
      <c r="A124" s="13"/>
      <c r="B124" s="14"/>
      <c r="C124" s="180" t="s">
        <v>93</v>
      </c>
      <c r="D124" s="189" t="s">
        <v>143</v>
      </c>
      <c r="E124" s="36">
        <f>IF('Załącznik Nr 1-dochody'!E256,'Załącznik Nr 1-dochody'!E256,"")</f>
        <v>32000</v>
      </c>
      <c r="F124" s="36">
        <f>IF('Załącznik Nr 1-dochody'!F256,'Załącznik Nr 1-dochody'!F256,"")</f>
        <v>32000</v>
      </c>
      <c r="G124" s="36">
        <f>IF('Załącznik Nr 1-dochody'!G256,'Załącznik Nr 1-dochody'!G256,"")</f>
      </c>
      <c r="H124" s="36">
        <f>IF('Załącznik Nr 1-dochody'!H256,'Załącznik Nr 1-dochody'!H256,"")</f>
      </c>
      <c r="I124" s="36">
        <f>IF('Załącznik Nr 1-dochody'!I256,'Załącznik Nr 1-dochody'!I256,"")</f>
        <v>32000</v>
      </c>
      <c r="J124" s="156"/>
      <c r="K124" s="174">
        <f t="shared" si="34"/>
        <v>1</v>
      </c>
    </row>
    <row r="125" spans="1:11" s="5" customFormat="1" ht="16.5" customHeight="1" thickBot="1">
      <c r="A125" s="19"/>
      <c r="B125" s="21">
        <v>92118</v>
      </c>
      <c r="C125" s="177" t="s">
        <v>65</v>
      </c>
      <c r="D125" s="187"/>
      <c r="E125" s="29">
        <f aca="true" t="shared" si="52" ref="E125:J125">SUM(E126)</f>
        <v>100000</v>
      </c>
      <c r="F125" s="29">
        <f t="shared" si="52"/>
        <v>0</v>
      </c>
      <c r="G125" s="29">
        <f t="shared" si="52"/>
        <v>0</v>
      </c>
      <c r="H125" s="29">
        <f t="shared" si="52"/>
        <v>0</v>
      </c>
      <c r="I125" s="29">
        <f t="shared" si="52"/>
        <v>0</v>
      </c>
      <c r="J125" s="29">
        <f t="shared" si="52"/>
        <v>0</v>
      </c>
      <c r="K125" s="174">
        <f t="shared" si="34"/>
        <v>0</v>
      </c>
    </row>
    <row r="126" spans="1:11" s="4" customFormat="1" ht="51.75" thickBot="1">
      <c r="A126" s="13"/>
      <c r="B126" s="14"/>
      <c r="C126" s="470" t="s">
        <v>284</v>
      </c>
      <c r="D126" s="191" t="s">
        <v>217</v>
      </c>
      <c r="E126" s="36">
        <f>IF('Załącznik Nr 1-dochody'!E258,'Załącznik Nr 1-dochody'!E258,"")</f>
        <v>100000</v>
      </c>
      <c r="F126" s="36">
        <f>IF('Załącznik Nr 1-dochody'!F258,'Załącznik Nr 1-dochody'!F258,"")</f>
      </c>
      <c r="G126" s="36">
        <f>IF('Załącznik Nr 1-dochody'!G258,'Załącznik Nr 1-dochody'!G258,"")</f>
      </c>
      <c r="H126" s="36">
        <f>IF('Załącznik Nr 1-dochody'!H258,'Załącznik Nr 1-dochody'!H258,"")</f>
      </c>
      <c r="I126" s="36">
        <f>IF('Załącznik Nr 1-dochody'!I258,'Załącznik Nr 1-dochody'!I258,"")</f>
      </c>
      <c r="J126" s="156"/>
      <c r="K126" s="174"/>
    </row>
    <row r="127" spans="1:11" s="9" customFormat="1" ht="42.75" customHeight="1" thickBot="1">
      <c r="A127" s="26"/>
      <c r="B127" s="27"/>
      <c r="C127" s="184" t="s">
        <v>66</v>
      </c>
      <c r="D127" s="199"/>
      <c r="E127" s="48">
        <f aca="true" t="shared" si="53" ref="E127:J127">SUM(E116+E112+E107+E81+E77+E73+E59+E50+E46+E41+E33+E26+E22+E16+E13+E10)</f>
        <v>51993069</v>
      </c>
      <c r="F127" s="48">
        <f t="shared" si="53"/>
        <v>55258903</v>
      </c>
      <c r="G127" s="48">
        <f t="shared" si="53"/>
        <v>8825641</v>
      </c>
      <c r="H127" s="48">
        <f t="shared" si="53"/>
        <v>35709151</v>
      </c>
      <c r="I127" s="48">
        <f t="shared" si="53"/>
        <v>6863921</v>
      </c>
      <c r="J127" s="48">
        <f t="shared" si="53"/>
        <v>3860190</v>
      </c>
      <c r="K127" s="174">
        <f t="shared" si="34"/>
        <v>1.0628128722311045</v>
      </c>
    </row>
    <row r="128" spans="1:1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="4" customFormat="1" ht="12.75"/>
    <row r="130" ht="12.75">
      <c r="F130" s="627"/>
    </row>
    <row r="304" ht="12.75">
      <c r="C304" t="s">
        <v>208</v>
      </c>
    </row>
  </sheetData>
  <printOptions/>
  <pageMargins left="0.7874015748031497" right="0.7874015748031497" top="0.984251968503937" bottom="0.984251968503937" header="0.5118110236220472" footer="0.31496062992125984"/>
  <pageSetup horizontalDpi="240" verticalDpi="240" orientation="landscape" paperSize="9" scale="80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85" zoomScaleNormal="85" workbookViewId="0" topLeftCell="A141">
      <selection activeCell="I67" sqref="I67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00390625" style="0" customWidth="1"/>
    <col min="6" max="6" width="13.75390625" style="0" customWidth="1"/>
    <col min="7" max="7" width="14.25390625" style="0" customWidth="1"/>
    <col min="8" max="8" width="14.375" style="0" customWidth="1"/>
    <col min="9" max="9" width="13.00390625" style="0" customWidth="1"/>
    <col min="10" max="11" width="14.625" style="0" customWidth="1"/>
  </cols>
  <sheetData>
    <row r="1" spans="1:11" ht="13.5">
      <c r="A1" s="41"/>
      <c r="B1" s="41"/>
      <c r="C1" s="41"/>
      <c r="D1" s="41"/>
      <c r="E1" s="41"/>
      <c r="F1" s="41"/>
      <c r="G1" s="41"/>
      <c r="H1" s="41"/>
      <c r="I1" s="602" t="s">
        <v>202</v>
      </c>
      <c r="J1" s="602"/>
      <c r="K1" s="41"/>
    </row>
    <row r="2" spans="1:11" ht="13.5">
      <c r="A2" s="41"/>
      <c r="B2" s="41"/>
      <c r="C2" s="41"/>
      <c r="D2" s="41"/>
      <c r="E2" s="41"/>
      <c r="F2" s="41"/>
      <c r="G2" s="41"/>
      <c r="H2" s="41"/>
      <c r="I2" s="602" t="s">
        <v>312</v>
      </c>
      <c r="J2" s="602"/>
      <c r="K2" s="41"/>
    </row>
    <row r="3" spans="1:11" ht="13.5">
      <c r="A3" s="41"/>
      <c r="B3" s="41"/>
      <c r="C3" s="41"/>
      <c r="D3" s="41"/>
      <c r="E3" s="41"/>
      <c r="F3" s="41"/>
      <c r="G3" s="41"/>
      <c r="H3" s="41"/>
      <c r="I3" s="602" t="s">
        <v>209</v>
      </c>
      <c r="J3" s="602"/>
      <c r="K3" s="41"/>
    </row>
    <row r="4" spans="1:11" ht="13.5">
      <c r="A4" s="41"/>
      <c r="B4" s="41"/>
      <c r="C4" s="41"/>
      <c r="D4" s="41"/>
      <c r="E4" s="41"/>
      <c r="F4" s="41"/>
      <c r="G4" s="41"/>
      <c r="H4" s="41"/>
      <c r="I4" s="602" t="s">
        <v>314</v>
      </c>
      <c r="J4" s="602"/>
      <c r="K4" s="41"/>
    </row>
    <row r="5" spans="1:11" ht="12.75">
      <c r="A5" s="41"/>
      <c r="B5" s="41"/>
      <c r="C5" s="41"/>
      <c r="D5" s="41"/>
      <c r="E5" s="41"/>
      <c r="F5" s="41"/>
      <c r="G5" s="41"/>
      <c r="H5" s="41"/>
      <c r="I5" s="214"/>
      <c r="J5" s="214"/>
      <c r="K5" s="41"/>
    </row>
    <row r="6" spans="1:11" ht="13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s="2" customFormat="1" ht="20.25">
      <c r="A7" s="42"/>
      <c r="B7" s="43"/>
      <c r="C7" s="44" t="s">
        <v>273</v>
      </c>
      <c r="D7" s="42"/>
      <c r="E7" s="43"/>
      <c r="F7" s="43"/>
      <c r="G7" s="43"/>
      <c r="H7" s="43"/>
      <c r="I7" s="43"/>
      <c r="J7" s="43"/>
      <c r="K7" s="43"/>
    </row>
    <row r="8" spans="1:11" ht="12.75">
      <c r="A8" s="41"/>
      <c r="B8" s="41"/>
      <c r="C8" s="41"/>
      <c r="D8" s="41"/>
      <c r="E8" s="45"/>
      <c r="F8" s="45"/>
      <c r="G8" s="45"/>
      <c r="H8" s="45"/>
      <c r="I8" s="45"/>
      <c r="J8" s="45"/>
      <c r="K8" s="45"/>
    </row>
    <row r="9" spans="1:5" ht="13.5" thickBot="1">
      <c r="A9" s="41"/>
      <c r="B9" s="41"/>
      <c r="C9" s="41"/>
      <c r="D9" s="41"/>
      <c r="E9" s="45"/>
    </row>
    <row r="10" spans="1:11" ht="72" customHeight="1" thickBot="1">
      <c r="A10" s="596" t="s">
        <v>0</v>
      </c>
      <c r="B10" s="596" t="s">
        <v>1</v>
      </c>
      <c r="C10" s="596" t="s">
        <v>174</v>
      </c>
      <c r="D10" s="597" t="s">
        <v>3</v>
      </c>
      <c r="E10" s="598" t="s">
        <v>285</v>
      </c>
      <c r="F10" s="598" t="s">
        <v>280</v>
      </c>
      <c r="G10" s="598" t="s">
        <v>165</v>
      </c>
      <c r="H10" s="601" t="s">
        <v>168</v>
      </c>
      <c r="I10" s="598" t="s">
        <v>159</v>
      </c>
      <c r="J10" s="601" t="s">
        <v>166</v>
      </c>
      <c r="K10" s="598" t="s">
        <v>190</v>
      </c>
    </row>
    <row r="11" spans="1:11" ht="14.25" customHeight="1" thickBot="1">
      <c r="A11" s="79">
        <v>1</v>
      </c>
      <c r="B11" s="79">
        <v>2</v>
      </c>
      <c r="C11" s="28">
        <v>3</v>
      </c>
      <c r="D11" s="220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88">
        <v>10</v>
      </c>
      <c r="K11" s="28">
        <v>11</v>
      </c>
    </row>
    <row r="12" spans="1:11" ht="22.5" customHeight="1" thickBot="1">
      <c r="A12" s="253">
        <v>600</v>
      </c>
      <c r="B12" s="253"/>
      <c r="C12" s="243" t="s">
        <v>9</v>
      </c>
      <c r="D12" s="244"/>
      <c r="E12" s="209">
        <f aca="true" t="shared" si="0" ref="E12:J12">SUM(E15+E13)</f>
        <v>3373624</v>
      </c>
      <c r="F12" s="209">
        <f t="shared" si="0"/>
        <v>5209976</v>
      </c>
      <c r="G12" s="209">
        <f t="shared" si="0"/>
        <v>335000</v>
      </c>
      <c r="H12" s="209">
        <f t="shared" si="0"/>
        <v>0</v>
      </c>
      <c r="I12" s="209">
        <f t="shared" si="0"/>
        <v>0</v>
      </c>
      <c r="J12" s="209">
        <f t="shared" si="0"/>
        <v>4874976</v>
      </c>
      <c r="K12" s="174">
        <f>F12/E12</f>
        <v>1.5443262201122592</v>
      </c>
    </row>
    <row r="13" spans="1:11" ht="22.5" customHeight="1" thickBot="1">
      <c r="A13" s="458"/>
      <c r="B13" s="305">
        <v>60004</v>
      </c>
      <c r="C13" s="615" t="s">
        <v>295</v>
      </c>
      <c r="D13" s="616"/>
      <c r="E13" s="617">
        <f aca="true" t="shared" si="1" ref="E13:J13">SUM(E14)</f>
        <v>1349991</v>
      </c>
      <c r="F13" s="617">
        <f t="shared" si="1"/>
        <v>2699982</v>
      </c>
      <c r="G13" s="617">
        <f t="shared" si="1"/>
        <v>0</v>
      </c>
      <c r="H13" s="617">
        <f t="shared" si="1"/>
        <v>0</v>
      </c>
      <c r="I13" s="617">
        <f t="shared" si="1"/>
        <v>0</v>
      </c>
      <c r="J13" s="617">
        <f t="shared" si="1"/>
        <v>2699982</v>
      </c>
      <c r="K13" s="174"/>
    </row>
    <row r="14" spans="1:11" ht="65.25" customHeight="1" thickBot="1">
      <c r="A14" s="458"/>
      <c r="B14" s="388"/>
      <c r="C14" s="240" t="s">
        <v>293</v>
      </c>
      <c r="D14" s="612" t="s">
        <v>294</v>
      </c>
      <c r="E14" s="30">
        <f>IF('Załącznik Nr 1-dochody'!E18&gt;0,'Załącznik Nr 1-dochody'!E18,"")</f>
        <v>1349991</v>
      </c>
      <c r="F14" s="30">
        <f>IF('Załącznik Nr 1-dochody'!F18&gt;0,'Załącznik Nr 1-dochody'!F18,"")</f>
        <v>2699982</v>
      </c>
      <c r="G14" s="30">
        <f>IF('Załącznik Nr 1-dochody'!G18&gt;0,'Załącznik Nr 1-dochody'!G18,"")</f>
      </c>
      <c r="H14" s="30">
        <f>IF('Załącznik Nr 1-dochody'!H18&gt;0,'Załącznik Nr 1-dochody'!H18,"")</f>
      </c>
      <c r="I14" s="30">
        <f>IF('Załącznik Nr 1-dochody'!I18&gt;0,'Załącznik Nr 1-dochody'!I18,"")</f>
      </c>
      <c r="J14" s="30">
        <f>IF('Załącznik Nr 1-dochody'!J18&gt;0,'Załącznik Nr 1-dochody'!J18,"")</f>
        <v>2699982</v>
      </c>
      <c r="K14" s="174"/>
    </row>
    <row r="15" spans="1:11" ht="17.25" customHeight="1" thickBot="1">
      <c r="A15" s="203"/>
      <c r="B15" s="305">
        <v>60016</v>
      </c>
      <c r="C15" s="236" t="s">
        <v>11</v>
      </c>
      <c r="D15" s="223"/>
      <c r="E15" s="39">
        <f aca="true" t="shared" si="2" ref="E15:J15">SUM(E16:E22)</f>
        <v>2023633</v>
      </c>
      <c r="F15" s="39">
        <f t="shared" si="2"/>
        <v>2509994</v>
      </c>
      <c r="G15" s="39">
        <f t="shared" si="2"/>
        <v>335000</v>
      </c>
      <c r="H15" s="39">
        <f t="shared" si="2"/>
        <v>0</v>
      </c>
      <c r="I15" s="39">
        <f t="shared" si="2"/>
        <v>0</v>
      </c>
      <c r="J15" s="39">
        <f t="shared" si="2"/>
        <v>2174994</v>
      </c>
      <c r="K15" s="174">
        <f aca="true" t="shared" si="3" ref="K15:K82">F15/E15</f>
        <v>1.2403405162892678</v>
      </c>
    </row>
    <row r="16" spans="1:11" ht="17.25" customHeight="1" thickBot="1">
      <c r="A16" s="203"/>
      <c r="B16" s="374"/>
      <c r="C16" s="413" t="s">
        <v>14</v>
      </c>
      <c r="D16" s="414" t="s">
        <v>112</v>
      </c>
      <c r="E16" s="30">
        <f>IF('Załącznik Nr 1-dochody'!E25&gt;0,'Załącznik Nr 1-dochody'!E25,"")</f>
        <v>160000</v>
      </c>
      <c r="F16" s="30">
        <f>IF('Załącznik Nr 1-dochody'!F25&gt;0,'Załącznik Nr 1-dochody'!F25,"")</f>
        <v>335000</v>
      </c>
      <c r="G16" s="30">
        <f>IF('Załącznik Nr 1-dochody'!G25&gt;0,'Załącznik Nr 1-dochody'!G25,"")</f>
        <v>335000</v>
      </c>
      <c r="H16" s="30">
        <f>IF('Załącznik Nr 1-dochody'!H25&gt;0,'Załącznik Nr 1-dochody'!H25,"")</f>
      </c>
      <c r="I16" s="30">
        <f>IF('Załącznik Nr 1-dochody'!I25&gt;0,'Załącznik Nr 1-dochody'!I25,"")</f>
      </c>
      <c r="J16" s="30">
        <f>IF('Załącznik Nr 1-dochody'!J25&gt;0,'Załącznik Nr 1-dochody'!J25,"")</f>
      </c>
      <c r="K16" s="174">
        <f t="shared" si="3"/>
        <v>2.09375</v>
      </c>
    </row>
    <row r="17" spans="1:11" ht="38.25" customHeight="1" thickBot="1">
      <c r="A17" s="203"/>
      <c r="B17" s="374"/>
      <c r="C17" s="234" t="s">
        <v>303</v>
      </c>
      <c r="D17" s="414" t="s">
        <v>110</v>
      </c>
      <c r="E17" s="30">
        <f>IF('Załącznik Nr 1-dochody'!E26&gt;0,'Załącznik Nr 1-dochody'!E26,"")</f>
        <v>30393</v>
      </c>
      <c r="F17" s="30">
        <f>IF('Załącznik Nr 1-dochody'!F26&gt;0,'Załącznik Nr 1-dochody'!F26,"")</f>
      </c>
      <c r="G17" s="30">
        <f>IF('Załącznik Nr 1-dochody'!G26&gt;0,'Załącznik Nr 1-dochody'!G26,"")</f>
      </c>
      <c r="H17" s="30">
        <f>IF('Załącznik Nr 1-dochody'!H26&gt;0,'Załącznik Nr 1-dochody'!H26,"")</f>
      </c>
      <c r="I17" s="30">
        <f>IF('Załącznik Nr 1-dochody'!I26&gt;0,'Załącznik Nr 1-dochody'!I26,"")</f>
      </c>
      <c r="J17" s="30">
        <f>IF('Załącznik Nr 1-dochody'!J26&gt;0,'Załącznik Nr 1-dochody'!J26,"")</f>
      </c>
      <c r="K17" s="174"/>
    </row>
    <row r="18" spans="1:11" ht="43.5" customHeight="1" thickBot="1">
      <c r="A18" s="203"/>
      <c r="B18" s="374"/>
      <c r="C18" s="234" t="s">
        <v>304</v>
      </c>
      <c r="D18" s="414" t="s">
        <v>110</v>
      </c>
      <c r="E18" s="30">
        <f>IF('Załącznik Nr 1-dochody'!E27&gt;0,'Załącznik Nr 1-dochody'!E27,"")</f>
        <v>21233</v>
      </c>
      <c r="F18" s="30">
        <f>IF('Załącznik Nr 1-dochody'!F27&gt;0,'Załącznik Nr 1-dochody'!F27,"")</f>
      </c>
      <c r="G18" s="30">
        <f>IF('Załącznik Nr 1-dochody'!G27&gt;0,'Załącznik Nr 1-dochody'!G27,"")</f>
      </c>
      <c r="H18" s="30">
        <f>IF('Załącznik Nr 1-dochody'!H27&gt;0,'Załącznik Nr 1-dochody'!H27,"")</f>
      </c>
      <c r="I18" s="30">
        <f>IF('Załącznik Nr 1-dochody'!I27&gt;0,'Załącznik Nr 1-dochody'!I27,"")</f>
      </c>
      <c r="J18" s="30">
        <f>IF('Załącznik Nr 1-dochody'!J27&gt;0,'Załącznik Nr 1-dochody'!J27,"")</f>
      </c>
      <c r="K18" s="174"/>
    </row>
    <row r="19" spans="1:11" ht="30" customHeight="1" thickBot="1">
      <c r="A19" s="203"/>
      <c r="B19" s="374"/>
      <c r="C19" s="413" t="s">
        <v>282</v>
      </c>
      <c r="D19" s="414" t="s">
        <v>242</v>
      </c>
      <c r="E19" s="30">
        <f>IF('Załącznik Nr 1-dochody'!E28&gt;0,'Załącznik Nr 1-dochody'!E28,"")</f>
        <v>120312</v>
      </c>
      <c r="F19" s="30">
        <f>IF('Załącznik Nr 1-dochody'!F28&gt;0,'Załącznik Nr 1-dochody'!F28,"")</f>
      </c>
      <c r="G19" s="30">
        <f>IF('Załącznik Nr 1-dochody'!G28&gt;0,'Załącznik Nr 1-dochody'!G28,"")</f>
      </c>
      <c r="H19" s="30">
        <f>IF('Załącznik Nr 1-dochody'!H28&gt;0,'Załącznik Nr 1-dochody'!H28,"")</f>
      </c>
      <c r="I19" s="30">
        <f>IF('Załącznik Nr 1-dochody'!I28&gt;0,'Załącznik Nr 1-dochody'!I28,"")</f>
      </c>
      <c r="J19" s="30">
        <f>IF('Załącznik Nr 1-dochody'!J28&gt;0,'Załącznik Nr 1-dochody'!J28,"")</f>
      </c>
      <c r="K19" s="174"/>
    </row>
    <row r="20" spans="1:11" ht="50.25" customHeight="1" thickBot="1">
      <c r="A20" s="196"/>
      <c r="B20" s="196"/>
      <c r="C20" s="235" t="s">
        <v>199</v>
      </c>
      <c r="D20" s="224" t="s">
        <v>109</v>
      </c>
      <c r="E20" s="30">
        <f>IF('Załącznik Nr 1-dochody'!E29&gt;0,'Załącznik Nr 1-dochody'!E29,"")</f>
        <v>120000</v>
      </c>
      <c r="F20" s="30">
        <f>IF('Załącznik Nr 1-dochody'!F29&gt;0,'Załącznik Nr 1-dochody'!F29,"")</f>
      </c>
      <c r="G20" s="30">
        <f>IF('Załącznik Nr 1-dochody'!G29&gt;0,'Załącznik Nr 1-dochody'!G29,"")</f>
      </c>
      <c r="H20" s="30">
        <f>IF('Załącznik Nr 1-dochody'!H29&gt;0,'Załącznik Nr 1-dochody'!H29,"")</f>
      </c>
      <c r="I20" s="30">
        <f>IF('Załącznik Nr 1-dochody'!I29&gt;0,'Załącznik Nr 1-dochody'!I29,"")</f>
      </c>
      <c r="J20" s="30">
        <f>IF('Załącznik Nr 1-dochody'!J29&gt;0,'Załącznik Nr 1-dochody'!J29,"")</f>
      </c>
      <c r="K20" s="174"/>
    </row>
    <row r="21" spans="1:11" ht="45" customHeight="1" thickBot="1">
      <c r="A21" s="196"/>
      <c r="B21" s="196"/>
      <c r="C21" s="235" t="s">
        <v>306</v>
      </c>
      <c r="D21" s="224" t="s">
        <v>196</v>
      </c>
      <c r="E21" s="30">
        <f>IF('Załącznik Nr 1-dochody'!E30&gt;0,'Załącznik Nr 1-dochody'!E30,"")</f>
        <v>656748</v>
      </c>
      <c r="F21" s="30">
        <f>IF('Załącznik Nr 1-dochody'!F30&gt;0,'Załącznik Nr 1-dochody'!F30,"")</f>
      </c>
      <c r="G21" s="30">
        <f>IF('Załącznik Nr 1-dochody'!G30&gt;0,'Załącznik Nr 1-dochody'!G30,"")</f>
      </c>
      <c r="H21" s="30">
        <f>IF('Załącznik Nr 1-dochody'!H30&gt;0,'Załącznik Nr 1-dochody'!H30,"")</f>
      </c>
      <c r="I21" s="30">
        <f>IF('Załącznik Nr 1-dochody'!I30&gt;0,'Załącznik Nr 1-dochody'!I30,"")</f>
      </c>
      <c r="J21" s="30">
        <f>IF('Załącznik Nr 1-dochody'!J30&gt;0,'Załącznik Nr 1-dochody'!J30,"")</f>
      </c>
      <c r="K21" s="174"/>
    </row>
    <row r="22" spans="1:11" ht="64.5" customHeight="1" thickBot="1">
      <c r="A22" s="196"/>
      <c r="B22" s="196"/>
      <c r="C22" s="240" t="s">
        <v>293</v>
      </c>
      <c r="D22" s="612" t="s">
        <v>294</v>
      </c>
      <c r="E22" s="30">
        <f>IF('Załącznik Nr 1-dochody'!E31&gt;0,'Załącznik Nr 1-dochody'!E31,"")</f>
        <v>914947</v>
      </c>
      <c r="F22" s="30">
        <f>IF('Załącznik Nr 1-dochody'!F31&gt;0,'Załącznik Nr 1-dochody'!F31,"")</f>
        <v>2174994</v>
      </c>
      <c r="G22" s="30">
        <f>IF('Załącznik Nr 1-dochody'!G31&gt;0,'Załącznik Nr 1-dochody'!G31,"")</f>
      </c>
      <c r="H22" s="30">
        <f>IF('Załącznik Nr 1-dochody'!H31&gt;0,'Załącznik Nr 1-dochody'!H31,"")</f>
      </c>
      <c r="I22" s="30">
        <f>IF('Załącznik Nr 1-dochody'!I31&gt;0,'Załącznik Nr 1-dochody'!I31,"")</f>
      </c>
      <c r="J22" s="30">
        <f>IF('Załącznik Nr 1-dochody'!J31&gt;0,'Załącznik Nr 1-dochody'!J31,"")</f>
        <v>2174994</v>
      </c>
      <c r="K22" s="174"/>
    </row>
    <row r="23" spans="1:11" ht="21.75" customHeight="1" thickBot="1">
      <c r="A23" s="253">
        <v>700</v>
      </c>
      <c r="B23" s="253"/>
      <c r="C23" s="243" t="s">
        <v>12</v>
      </c>
      <c r="D23" s="244"/>
      <c r="E23" s="209">
        <f aca="true" t="shared" si="4" ref="E23:J23">SUM(E24+E32)</f>
        <v>3086011</v>
      </c>
      <c r="F23" s="209">
        <f t="shared" si="4"/>
        <v>6428923</v>
      </c>
      <c r="G23" s="209">
        <f t="shared" si="4"/>
        <v>1927286</v>
      </c>
      <c r="H23" s="209">
        <f t="shared" si="4"/>
        <v>0</v>
      </c>
      <c r="I23" s="209">
        <f t="shared" si="4"/>
        <v>974229</v>
      </c>
      <c r="J23" s="209">
        <f t="shared" si="4"/>
        <v>3527408</v>
      </c>
      <c r="K23" s="174">
        <f t="shared" si="3"/>
        <v>2.0832469488929237</v>
      </c>
    </row>
    <row r="24" spans="1:11" ht="27" customHeight="1" thickBot="1">
      <c r="A24" s="203"/>
      <c r="B24" s="305">
        <v>70005</v>
      </c>
      <c r="C24" s="236" t="s">
        <v>13</v>
      </c>
      <c r="D24" s="223"/>
      <c r="E24" s="39">
        <f aca="true" t="shared" si="5" ref="E24:J24">SUM(E25:E31)</f>
        <v>2776011</v>
      </c>
      <c r="F24" s="39">
        <f t="shared" si="5"/>
        <v>1927286</v>
      </c>
      <c r="G24" s="39">
        <f t="shared" si="5"/>
        <v>1927286</v>
      </c>
      <c r="H24" s="39">
        <f t="shared" si="5"/>
        <v>0</v>
      </c>
      <c r="I24" s="39">
        <f t="shared" si="5"/>
        <v>0</v>
      </c>
      <c r="J24" s="39">
        <f t="shared" si="5"/>
        <v>0</v>
      </c>
      <c r="K24" s="174">
        <f t="shared" si="3"/>
        <v>0.6942645400180331</v>
      </c>
    </row>
    <row r="25" spans="1:11" ht="30" customHeight="1" thickBot="1">
      <c r="A25" s="196"/>
      <c r="B25" s="196"/>
      <c r="C25" s="234" t="s">
        <v>77</v>
      </c>
      <c r="D25" s="225" t="s">
        <v>111</v>
      </c>
      <c r="E25" s="30">
        <f>IF('Załącznik Nr 1-dochody'!E34&gt;0,'Załącznik Nr 1-dochody'!E34,"")</f>
        <v>679286</v>
      </c>
      <c r="F25" s="30">
        <f>IF('Załącznik Nr 1-dochody'!F34&gt;0,'Załącznik Nr 1-dochody'!F34,"")</f>
        <v>662286</v>
      </c>
      <c r="G25" s="30">
        <f>IF('Załącznik Nr 1-dochody'!G34&gt;0,'Załącznik Nr 1-dochody'!G34,"")</f>
        <v>662286</v>
      </c>
      <c r="H25" s="30">
        <f>IF('Załącznik Nr 1-dochody'!H34&gt;0,'Załącznik Nr 1-dochody'!H34,"")</f>
      </c>
      <c r="I25" s="30">
        <f>IF('Załącznik Nr 1-dochody'!I34&gt;0,'Załącznik Nr 1-dochody'!I34,"")</f>
      </c>
      <c r="J25" s="90">
        <f>IF('Załącznik Nr 1-dochody'!J34&gt;0,'Załącznik Nr 1-dochody'!J34,"")</f>
      </c>
      <c r="K25" s="174">
        <f t="shared" si="3"/>
        <v>0.974973722408529</v>
      </c>
    </row>
    <row r="26" spans="1:11" ht="51.75" thickBot="1">
      <c r="A26" s="196"/>
      <c r="B26" s="196"/>
      <c r="C26" s="237" t="s">
        <v>307</v>
      </c>
      <c r="D26" s="224" t="s">
        <v>108</v>
      </c>
      <c r="E26" s="30">
        <f>IF('Załącznik Nr 1-dochody'!E35&gt;0,'Załącznik Nr 1-dochody'!E35,"")</f>
        <v>119417</v>
      </c>
      <c r="F26" s="30">
        <f>IF('Załącznik Nr 1-dochody'!F35&gt;0,'Załącznik Nr 1-dochody'!F35,"")</f>
        <v>50000</v>
      </c>
      <c r="G26" s="30">
        <f>IF('Załącznik Nr 1-dochody'!G35&gt;0,'Załącznik Nr 1-dochody'!G35,"")</f>
        <v>50000</v>
      </c>
      <c r="H26" s="30">
        <f>IF('Załącznik Nr 1-dochody'!H35&gt;0,'Załącznik Nr 1-dochody'!H35,"")</f>
      </c>
      <c r="I26" s="30">
        <f>IF('Załącznik Nr 1-dochody'!I35&gt;0,'Załącznik Nr 1-dochody'!I35,"")</f>
      </c>
      <c r="J26" s="90">
        <f>IF('Załącznik Nr 1-dochody'!J35&gt;0,'Załącznik Nr 1-dochody'!J35,"")</f>
      </c>
      <c r="K26" s="174">
        <f t="shared" si="3"/>
        <v>0.4187008549871459</v>
      </c>
    </row>
    <row r="27" spans="1:11" ht="77.25" customHeight="1" thickBot="1">
      <c r="A27" s="196"/>
      <c r="B27" s="196"/>
      <c r="C27" s="235" t="s">
        <v>100</v>
      </c>
      <c r="D27" s="225" t="s">
        <v>113</v>
      </c>
      <c r="E27" s="30">
        <f>IF('Załącznik Nr 1-dochody'!E36&gt;0,'Załącznik Nr 1-dochody'!E36,"")</f>
        <v>400000</v>
      </c>
      <c r="F27" s="30">
        <f>IF('Załącznik Nr 1-dochody'!F36&gt;0,'Załącznik Nr 1-dochody'!F36,"")</f>
        <v>450000</v>
      </c>
      <c r="G27" s="30">
        <f>IF('Załącznik Nr 1-dochody'!G36&gt;0,'Załącznik Nr 1-dochody'!G36,"")</f>
        <v>450000</v>
      </c>
      <c r="H27" s="30">
        <f>IF('Załącznik Nr 1-dochody'!H36&gt;0,'Załącznik Nr 1-dochody'!H36,"")</f>
      </c>
      <c r="I27" s="30">
        <f>IF('Załącznik Nr 1-dochody'!I36&gt;0,'Załącznik Nr 1-dochody'!I36,"")</f>
      </c>
      <c r="J27" s="90">
        <f>IF('Załącznik Nr 1-dochody'!J36&gt;0,'Załącznik Nr 1-dochody'!J36,"")</f>
      </c>
      <c r="K27" s="174">
        <f t="shared" si="3"/>
        <v>1.125</v>
      </c>
    </row>
    <row r="28" spans="1:11" ht="51.75" thickBot="1">
      <c r="A28" s="196"/>
      <c r="B28" s="196"/>
      <c r="C28" s="235" t="s">
        <v>78</v>
      </c>
      <c r="D28" s="225" t="s">
        <v>114</v>
      </c>
      <c r="E28" s="30">
        <f>IF('Załącznik Nr 1-dochody'!E37&gt;0,'Załącznik Nr 1-dochody'!E37,"")</f>
        <v>48000</v>
      </c>
      <c r="F28" s="30">
        <f>IF('Załącznik Nr 1-dochody'!F37&gt;0,'Załącznik Nr 1-dochody'!F37,"")</f>
        <v>45000</v>
      </c>
      <c r="G28" s="30">
        <f>IF('Załącznik Nr 1-dochody'!G37&gt;0,'Załącznik Nr 1-dochody'!G37,"")</f>
        <v>45000</v>
      </c>
      <c r="H28" s="30">
        <f>IF('Załącznik Nr 1-dochody'!H37&gt;0,'Załącznik Nr 1-dochody'!H37,"")</f>
      </c>
      <c r="I28" s="30">
        <f>IF('Załącznik Nr 1-dochody'!I37&gt;0,'Załącznik Nr 1-dochody'!I37,"")</f>
      </c>
      <c r="J28" s="90">
        <f>IF('Załącznik Nr 1-dochody'!J37&gt;0,'Załącznik Nr 1-dochody'!J37,"")</f>
      </c>
      <c r="K28" s="174">
        <f t="shared" si="3"/>
        <v>0.9375</v>
      </c>
    </row>
    <row r="29" spans="1:11" ht="26.25" thickBot="1">
      <c r="A29" s="196"/>
      <c r="B29" s="196"/>
      <c r="C29" s="235" t="s">
        <v>240</v>
      </c>
      <c r="D29" s="225" t="s">
        <v>241</v>
      </c>
      <c r="E29" s="30">
        <f>IF('Załącznik Nr 1-dochody'!E38&gt;0,'Załącznik Nr 1-dochody'!E38,"")</f>
        <v>1416308</v>
      </c>
      <c r="F29" s="30">
        <f>IF('Załącznik Nr 1-dochody'!F38&gt;0,'Załącznik Nr 1-dochody'!F38,"")</f>
        <v>700000</v>
      </c>
      <c r="G29" s="30">
        <f>IF('Załącznik Nr 1-dochody'!G38&gt;0,'Załącznik Nr 1-dochody'!G38,"")</f>
        <v>700000</v>
      </c>
      <c r="H29" s="30">
        <f>IF('Załącznik Nr 1-dochody'!H38&gt;0,'Załącznik Nr 1-dochody'!H38,"")</f>
      </c>
      <c r="I29" s="30">
        <f>IF('Załącznik Nr 1-dochody'!I38&gt;0,'Załącznik Nr 1-dochody'!I38,"")</f>
      </c>
      <c r="J29" s="90">
        <f>IF('Załącznik Nr 1-dochody'!J38&gt;0,'Załącznik Nr 1-dochody'!J38,"")</f>
      </c>
      <c r="K29" s="174">
        <f t="shared" si="3"/>
        <v>0.4942427777008956</v>
      </c>
    </row>
    <row r="30" spans="1:11" ht="25.5" customHeight="1" thickBot="1">
      <c r="A30" s="196"/>
      <c r="B30" s="206"/>
      <c r="C30" s="235" t="s">
        <v>98</v>
      </c>
      <c r="D30" s="225" t="s">
        <v>115</v>
      </c>
      <c r="E30" s="30">
        <f>IF('Załącznik Nr 1-dochody'!E39&gt;0,'Załącznik Nr 1-dochody'!E39,"")</f>
        <v>15000</v>
      </c>
      <c r="F30" s="30">
        <f>IF('Załącznik Nr 1-dochody'!F39&gt;0,'Załącznik Nr 1-dochody'!F39,"")</f>
        <v>20000</v>
      </c>
      <c r="G30" s="30">
        <f>IF('Załącznik Nr 1-dochody'!G39&gt;0,'Załącznik Nr 1-dochody'!G39,"")</f>
        <v>20000</v>
      </c>
      <c r="H30" s="30">
        <f>IF('Załącznik Nr 1-dochody'!H39&gt;0,'Załącznik Nr 1-dochody'!H39,"")</f>
      </c>
      <c r="I30" s="30">
        <f>IF('Załącznik Nr 1-dochody'!I39&gt;0,'Załącznik Nr 1-dochody'!I39,"")</f>
      </c>
      <c r="J30" s="90">
        <f>IF('Załącznik Nr 1-dochody'!J39&gt;0,'Załącznik Nr 1-dochody'!J39,"")</f>
      </c>
      <c r="K30" s="174">
        <f t="shared" si="3"/>
        <v>1.3333333333333333</v>
      </c>
    </row>
    <row r="31" spans="1:11" ht="25.5" customHeight="1" thickBot="1">
      <c r="A31" s="196"/>
      <c r="B31" s="206"/>
      <c r="C31" s="415" t="s">
        <v>262</v>
      </c>
      <c r="D31" s="225" t="s">
        <v>110</v>
      </c>
      <c r="E31" s="30">
        <f>IF('Załącznik Nr 1-dochody'!E40&gt;0,'Załącznik Nr 1-dochody'!E40,"")</f>
        <v>98000</v>
      </c>
      <c r="F31" s="30">
        <f>IF('Załącznik Nr 1-dochody'!F40&gt;0,'Załącznik Nr 1-dochody'!F40,"")</f>
      </c>
      <c r="G31" s="30">
        <f>IF('Załącznik Nr 1-dochody'!G40&gt;0,'Załącznik Nr 1-dochody'!G40,"")</f>
      </c>
      <c r="H31" s="30">
        <f>IF('Załącznik Nr 1-dochody'!H40&gt;0,'Załącznik Nr 1-dochody'!H40,"")</f>
      </c>
      <c r="I31" s="30">
        <f>IF('Załącznik Nr 1-dochody'!I40&gt;0,'Załącznik Nr 1-dochody'!I40,"")</f>
      </c>
      <c r="J31" s="90">
        <f>IF('Załącznik Nr 1-dochody'!J40&gt;0,'Załącznik Nr 1-dochody'!J40,"")</f>
      </c>
      <c r="K31" s="174"/>
    </row>
    <row r="32" spans="1:11" ht="25.5" customHeight="1" thickBot="1">
      <c r="A32" s="196"/>
      <c r="B32" s="369">
        <v>70095</v>
      </c>
      <c r="C32" s="292" t="s">
        <v>5</v>
      </c>
      <c r="D32" s="293"/>
      <c r="E32" s="39">
        <f aca="true" t="shared" si="6" ref="E32:J32">SUM(E33:E35)</f>
        <v>310000</v>
      </c>
      <c r="F32" s="39">
        <f t="shared" si="6"/>
        <v>4501637</v>
      </c>
      <c r="G32" s="39">
        <f t="shared" si="6"/>
        <v>0</v>
      </c>
      <c r="H32" s="39">
        <f t="shared" si="6"/>
        <v>0</v>
      </c>
      <c r="I32" s="39">
        <f t="shared" si="6"/>
        <v>974229</v>
      </c>
      <c r="J32" s="39">
        <f t="shared" si="6"/>
        <v>3527408</v>
      </c>
      <c r="K32" s="174">
        <f t="shared" si="3"/>
        <v>14.521409677419355</v>
      </c>
    </row>
    <row r="33" spans="1:11" ht="25.5" customHeight="1" thickBot="1">
      <c r="A33" s="196"/>
      <c r="B33" s="416"/>
      <c r="C33" s="417" t="s">
        <v>10</v>
      </c>
      <c r="D33" s="418" t="s">
        <v>110</v>
      </c>
      <c r="E33" s="30">
        <f>IF('Załącznik Nr 1-dochody'!E44&gt;0,'Załącznik Nr 1-dochody'!E44,"")</f>
        <v>100000</v>
      </c>
      <c r="F33" s="30">
        <f>IF('Załącznik Nr 1-dochody'!F44&gt;0,'Załącznik Nr 1-dochody'!F44,"")</f>
      </c>
      <c r="G33" s="30">
        <f>IF('Załącznik Nr 1-dochody'!G44&gt;0,'Załącznik Nr 1-dochody'!G44,"")</f>
      </c>
      <c r="H33" s="30">
        <f>IF('Załącznik Nr 1-dochody'!H44&gt;0,'Załącznik Nr 1-dochody'!H44,"")</f>
      </c>
      <c r="I33" s="30">
        <f>IF('Załącznik Nr 1-dochody'!I44&gt;0,'Załącznik Nr 1-dochody'!I44,"")</f>
      </c>
      <c r="J33" s="30">
        <f>IF('Załącznik Nr 1-dochody'!J44&gt;0,'Załącznik Nr 1-dochody'!J44,"")</f>
      </c>
      <c r="K33" s="174"/>
    </row>
    <row r="34" spans="1:11" ht="62.25" customHeight="1" thickBot="1">
      <c r="A34" s="196"/>
      <c r="B34" s="196"/>
      <c r="C34" s="235" t="s">
        <v>309</v>
      </c>
      <c r="D34" s="189" t="s">
        <v>249</v>
      </c>
      <c r="E34" s="172">
        <f>IF('Załącznik Nr 1-dochody'!E45&gt;0,'Załącznik Nr 1-dochody'!E45,"")</f>
        <v>210000</v>
      </c>
      <c r="F34" s="172">
        <f>IF('Załącznik Nr 1-dochody'!F45&gt;0,'Załącznik Nr 1-dochody'!F45,"")</f>
        <v>974229</v>
      </c>
      <c r="G34" s="172">
        <f>IF('Załącznik Nr 1-dochody'!G45&gt;0,'Załącznik Nr 1-dochody'!G45,"")</f>
      </c>
      <c r="H34" s="172">
        <f>IF('Załącznik Nr 1-dochody'!H45&gt;0,'Załącznik Nr 1-dochody'!H45,"")</f>
      </c>
      <c r="I34" s="172">
        <f>IF('Załącznik Nr 1-dochody'!I45&gt;0,'Załącznik Nr 1-dochody'!I45,"")</f>
        <v>974229</v>
      </c>
      <c r="J34" s="172">
        <f>IF('Załącznik Nr 1-dochody'!J45&gt;0,'Załącznik Nr 1-dochody'!J45,"")</f>
      </c>
      <c r="K34" s="174">
        <f t="shared" si="3"/>
        <v>4.6391857142857145</v>
      </c>
    </row>
    <row r="35" spans="1:11" ht="65.25" customHeight="1" thickBot="1">
      <c r="A35" s="196"/>
      <c r="B35" s="196"/>
      <c r="C35" s="240" t="s">
        <v>293</v>
      </c>
      <c r="D35" s="612" t="s">
        <v>294</v>
      </c>
      <c r="E35" s="172">
        <f>IF('Załącznik Nr 1-dochody'!E46&gt;0,'Załącznik Nr 1-dochody'!E46,"")</f>
      </c>
      <c r="F35" s="172">
        <f>IF('Załącznik Nr 1-dochody'!F46&gt;0,'Załącznik Nr 1-dochody'!F46,"")</f>
        <v>3527408</v>
      </c>
      <c r="G35" s="172">
        <f>IF('Załącznik Nr 1-dochody'!G46&gt;0,'Załącznik Nr 1-dochody'!G46,"")</f>
      </c>
      <c r="H35" s="172">
        <f>IF('Załącznik Nr 1-dochody'!H46&gt;0,'Załącznik Nr 1-dochody'!H46,"")</f>
      </c>
      <c r="I35" s="172">
        <f>IF('Załącznik Nr 1-dochody'!I46&gt;0,'Załącznik Nr 1-dochody'!I46,"")</f>
      </c>
      <c r="J35" s="172">
        <f>IF('Załącznik Nr 1-dochody'!J46&gt;0,'Załącznik Nr 1-dochody'!J46,"")</f>
        <v>3527408</v>
      </c>
      <c r="K35" s="174"/>
    </row>
    <row r="36" spans="1:11" ht="27" customHeight="1" thickBot="1">
      <c r="A36" s="254">
        <v>710</v>
      </c>
      <c r="B36" s="254"/>
      <c r="C36" s="419" t="s">
        <v>15</v>
      </c>
      <c r="D36" s="420"/>
      <c r="E36" s="421">
        <f aca="true" t="shared" si="7" ref="E36:J36">SUM(E37+E39)</f>
        <v>21500</v>
      </c>
      <c r="F36" s="421">
        <f t="shared" si="7"/>
        <v>0</v>
      </c>
      <c r="G36" s="421">
        <f t="shared" si="7"/>
        <v>0</v>
      </c>
      <c r="H36" s="421">
        <f t="shared" si="7"/>
        <v>0</v>
      </c>
      <c r="I36" s="421">
        <f t="shared" si="7"/>
        <v>0</v>
      </c>
      <c r="J36" s="421">
        <f t="shared" si="7"/>
        <v>0</v>
      </c>
      <c r="K36" s="174">
        <f t="shared" si="3"/>
        <v>0</v>
      </c>
    </row>
    <row r="37" spans="1:11" ht="30" customHeight="1" thickBot="1">
      <c r="A37" s="196"/>
      <c r="B37" s="372">
        <v>71004</v>
      </c>
      <c r="C37" s="426" t="s">
        <v>243</v>
      </c>
      <c r="D37" s="424"/>
      <c r="E37" s="425">
        <f aca="true" t="shared" si="8" ref="E37:J37">SUM(E38)</f>
        <v>19000</v>
      </c>
      <c r="F37" s="425">
        <f t="shared" si="8"/>
        <v>0</v>
      </c>
      <c r="G37" s="425">
        <f t="shared" si="8"/>
        <v>0</v>
      </c>
      <c r="H37" s="425">
        <f t="shared" si="8"/>
        <v>0</v>
      </c>
      <c r="I37" s="425">
        <f t="shared" si="8"/>
        <v>0</v>
      </c>
      <c r="J37" s="425">
        <f t="shared" si="8"/>
        <v>0</v>
      </c>
      <c r="K37" s="174">
        <f t="shared" si="3"/>
        <v>0</v>
      </c>
    </row>
    <row r="38" spans="1:11" ht="17.25" customHeight="1" thickBot="1">
      <c r="A38" s="196"/>
      <c r="B38" s="196"/>
      <c r="C38" s="415" t="s">
        <v>10</v>
      </c>
      <c r="D38" s="228" t="s">
        <v>110</v>
      </c>
      <c r="E38" s="172">
        <f>IF('Załącznik Nr 1-dochody'!E49&gt;0,'Załącznik Nr 1-dochody'!E49,"")</f>
        <v>19000</v>
      </c>
      <c r="F38" s="172">
        <f>IF('Załącznik Nr 1-dochody'!F49&gt;0,'Załącznik Nr 1-dochody'!F49,"")</f>
      </c>
      <c r="G38" s="172">
        <f>IF('Załącznik Nr 1-dochody'!G49&gt;0,'Załącznik Nr 1-dochody'!G49,"")</f>
      </c>
      <c r="H38" s="172">
        <f>IF('Załącznik Nr 1-dochody'!H49&gt;0,'Załącznik Nr 1-dochody'!H49,"")</f>
      </c>
      <c r="I38" s="172">
        <f>IF('Załącznik Nr 1-dochody'!I49&gt;0,'Załącznik Nr 1-dochody'!I49,"")</f>
      </c>
      <c r="J38" s="172">
        <f>IF('Załącznik Nr 1-dochody'!J49&gt;0,'Załącznik Nr 1-dochody'!J49,"")</f>
      </c>
      <c r="K38" s="174"/>
    </row>
    <row r="39" spans="1:11" ht="17.25" customHeight="1" thickBot="1">
      <c r="A39" s="196"/>
      <c r="B39" s="565">
        <v>71035</v>
      </c>
      <c r="C39" s="465" t="s">
        <v>226</v>
      </c>
      <c r="D39" s="483"/>
      <c r="E39" s="636">
        <f aca="true" t="shared" si="9" ref="E39:J39">SUM(E40)</f>
        <v>2500</v>
      </c>
      <c r="F39" s="636">
        <f t="shared" si="9"/>
        <v>0</v>
      </c>
      <c r="G39" s="636">
        <f t="shared" si="9"/>
        <v>0</v>
      </c>
      <c r="H39" s="636">
        <f t="shared" si="9"/>
        <v>0</v>
      </c>
      <c r="I39" s="636">
        <f t="shared" si="9"/>
        <v>0</v>
      </c>
      <c r="J39" s="636">
        <f t="shared" si="9"/>
        <v>0</v>
      </c>
      <c r="K39" s="174"/>
    </row>
    <row r="40" spans="1:11" ht="53.25" customHeight="1" thickBot="1">
      <c r="A40" s="196"/>
      <c r="B40" s="230"/>
      <c r="C40" s="467" t="s">
        <v>227</v>
      </c>
      <c r="D40" s="431" t="s">
        <v>211</v>
      </c>
      <c r="E40" s="172">
        <f>IF('Załącznik Nr 1-dochody'!E57&gt;0,'Załącznik Nr 1-dochody'!E57,"")</f>
        <v>2500</v>
      </c>
      <c r="F40" s="172">
        <f>IF('Załącznik Nr 1-dochody'!F57&gt;0,'Załącznik Nr 1-dochody'!F57,"")</f>
      </c>
      <c r="G40" s="172">
        <f>IF('Załącznik Nr 1-dochody'!G57&gt;0,'Załącznik Nr 1-dochody'!G57,"")</f>
      </c>
      <c r="H40" s="172">
        <f>IF('Załącznik Nr 1-dochody'!H57&gt;0,'Załącznik Nr 1-dochody'!H57,"")</f>
      </c>
      <c r="I40" s="172">
        <f>IF('Załącznik Nr 1-dochody'!I57&gt;0,'Załącznik Nr 1-dochody'!I57,"")</f>
      </c>
      <c r="J40" s="172">
        <f>IF('Załącznik Nr 1-dochody'!J57&gt;0,'Załącznik Nr 1-dochody'!J57,"")</f>
      </c>
      <c r="K40" s="174"/>
    </row>
    <row r="41" spans="1:11" ht="21" customHeight="1" thickBot="1">
      <c r="A41" s="253">
        <v>750</v>
      </c>
      <c r="B41" s="253"/>
      <c r="C41" s="243" t="s">
        <v>19</v>
      </c>
      <c r="D41" s="244"/>
      <c r="E41" s="209">
        <f aca="true" t="shared" si="10" ref="E41:J41">SUM(E42+E46)</f>
        <v>884972</v>
      </c>
      <c r="F41" s="209">
        <f t="shared" si="10"/>
        <v>963000</v>
      </c>
      <c r="G41" s="209">
        <f t="shared" si="10"/>
        <v>466000</v>
      </c>
      <c r="H41" s="209">
        <f t="shared" si="10"/>
        <v>0</v>
      </c>
      <c r="I41" s="209">
        <f t="shared" si="10"/>
        <v>497000</v>
      </c>
      <c r="J41" s="209">
        <f t="shared" si="10"/>
        <v>0</v>
      </c>
      <c r="K41" s="174">
        <f t="shared" si="3"/>
        <v>1.0881700211984109</v>
      </c>
    </row>
    <row r="42" spans="1:11" s="3" customFormat="1" ht="18" customHeight="1" thickBot="1">
      <c r="A42" s="204"/>
      <c r="B42" s="305">
        <v>75011</v>
      </c>
      <c r="C42" s="236" t="s">
        <v>20</v>
      </c>
      <c r="D42" s="223"/>
      <c r="E42" s="39">
        <f aca="true" t="shared" si="11" ref="E42:J42">SUM(E43:E45)</f>
        <v>506500</v>
      </c>
      <c r="F42" s="39">
        <f t="shared" si="11"/>
        <v>505000</v>
      </c>
      <c r="G42" s="39">
        <f t="shared" si="11"/>
        <v>8000</v>
      </c>
      <c r="H42" s="39">
        <f t="shared" si="11"/>
        <v>0</v>
      </c>
      <c r="I42" s="39">
        <f t="shared" si="11"/>
        <v>497000</v>
      </c>
      <c r="J42" s="39">
        <f t="shared" si="11"/>
        <v>0</v>
      </c>
      <c r="K42" s="174">
        <f t="shared" si="3"/>
        <v>0.9970384995064165</v>
      </c>
    </row>
    <row r="43" spans="1:11" ht="49.5" customHeight="1" thickBot="1">
      <c r="A43" s="196"/>
      <c r="B43" s="196"/>
      <c r="C43" s="238" t="s">
        <v>82</v>
      </c>
      <c r="D43" s="225" t="s">
        <v>120</v>
      </c>
      <c r="E43" s="30">
        <f>IF('Załącznik Nr 1-dochody'!E60&gt;0,'Załącznik Nr 1-dochody'!E60,"")</f>
        <v>491000</v>
      </c>
      <c r="F43" s="30">
        <f>IF('Załącznik Nr 1-dochody'!F60&gt;0,'Załącznik Nr 1-dochody'!F60,"")</f>
        <v>497000</v>
      </c>
      <c r="G43" s="30">
        <f>IF('Załącznik Nr 1-dochody'!G60&gt;0,'Załącznik Nr 1-dochody'!G60,"")</f>
      </c>
      <c r="H43" s="30">
        <f>IF('Załącznik Nr 1-dochody'!H60&gt;0,'Załącznik Nr 1-dochody'!H60,"")</f>
      </c>
      <c r="I43" s="30">
        <f>IF('Załącznik Nr 1-dochody'!I60&gt;0,'Załącznik Nr 1-dochody'!I60,"")</f>
        <v>497000</v>
      </c>
      <c r="J43" s="90">
        <f>IF('Załącznik Nr 1-dochody'!J60&gt;0,'Załącznik Nr 1-dochody'!J60,"")</f>
      </c>
      <c r="K43" s="174">
        <f t="shared" si="3"/>
        <v>1.0122199592668024</v>
      </c>
    </row>
    <row r="44" spans="1:11" ht="49.5" customHeight="1" thickBot="1">
      <c r="A44" s="196"/>
      <c r="B44" s="196"/>
      <c r="C44" s="238" t="s">
        <v>212</v>
      </c>
      <c r="D44" s="225" t="s">
        <v>256</v>
      </c>
      <c r="E44" s="30">
        <f>IF('Załącznik Nr 1-dochody'!E61&gt;0,'Załącznik Nr 1-dochody'!E61,"")</f>
        <v>8000</v>
      </c>
      <c r="F44" s="30">
        <f>IF('Załącznik Nr 1-dochody'!F61&gt;0,'Załącznik Nr 1-dochody'!F61,"")</f>
      </c>
      <c r="G44" s="30">
        <f>IF('Załącznik Nr 1-dochody'!G61&gt;0,'Załącznik Nr 1-dochody'!G61,"")</f>
      </c>
      <c r="H44" s="30">
        <f>IF('Załącznik Nr 1-dochody'!H61&gt;0,'Załącznik Nr 1-dochody'!H61,"")</f>
      </c>
      <c r="I44" s="30">
        <f>IF('Załącznik Nr 1-dochody'!I61&gt;0,'Załącznik Nr 1-dochody'!I61,"")</f>
      </c>
      <c r="J44" s="90"/>
      <c r="K44" s="174"/>
    </row>
    <row r="45" spans="1:11" ht="51.75" customHeight="1" thickBot="1">
      <c r="A45" s="196"/>
      <c r="B45" s="196"/>
      <c r="C45" s="235" t="s">
        <v>233</v>
      </c>
      <c r="D45" s="225" t="s">
        <v>117</v>
      </c>
      <c r="E45" s="30">
        <f>IF('Załącznik Nr 1-dochody'!E63&gt;0,'Załącznik Nr 1-dochody'!E63,"")</f>
        <v>7500</v>
      </c>
      <c r="F45" s="30">
        <f>IF('Załącznik Nr 1-dochody'!F63&gt;0,'Załącznik Nr 1-dochody'!F63,"")</f>
        <v>8000</v>
      </c>
      <c r="G45" s="30">
        <f>IF('Załącznik Nr 1-dochody'!G63&gt;0,'Załącznik Nr 1-dochody'!G63,"")</f>
        <v>8000</v>
      </c>
      <c r="H45" s="30">
        <f>IF('Załącznik Nr 1-dochody'!H63&gt;0,'Załącznik Nr 1-dochody'!H63,"")</f>
      </c>
      <c r="I45" s="30">
        <f>IF('Załącznik Nr 1-dochody'!I63&gt;0,'Załącznik Nr 1-dochody'!I63,"")</f>
      </c>
      <c r="J45" s="90"/>
      <c r="K45" s="174">
        <f t="shared" si="3"/>
        <v>1.0666666666666667</v>
      </c>
    </row>
    <row r="46" spans="1:11" s="3" customFormat="1" ht="27.75" customHeight="1" thickBot="1">
      <c r="A46" s="204"/>
      <c r="B46" s="307">
        <v>75023</v>
      </c>
      <c r="C46" s="233" t="s">
        <v>69</v>
      </c>
      <c r="D46" s="221"/>
      <c r="E46" s="29">
        <f aca="true" t="shared" si="12" ref="E46:J46">SUM(E47:E50)</f>
        <v>378472</v>
      </c>
      <c r="F46" s="29">
        <f t="shared" si="12"/>
        <v>458000</v>
      </c>
      <c r="G46" s="29">
        <f t="shared" si="12"/>
        <v>458000</v>
      </c>
      <c r="H46" s="29">
        <f t="shared" si="12"/>
        <v>0</v>
      </c>
      <c r="I46" s="29">
        <f t="shared" si="12"/>
        <v>0</v>
      </c>
      <c r="J46" s="29">
        <f t="shared" si="12"/>
        <v>0</v>
      </c>
      <c r="K46" s="174">
        <f t="shared" si="3"/>
        <v>1.2101291509015197</v>
      </c>
    </row>
    <row r="47" spans="1:11" ht="15.75" customHeight="1" thickBot="1">
      <c r="A47" s="196"/>
      <c r="B47" s="196"/>
      <c r="C47" s="235" t="s">
        <v>14</v>
      </c>
      <c r="D47" s="225" t="s">
        <v>112</v>
      </c>
      <c r="E47" s="30">
        <f>IF('Załącznik Nr 1-dochody'!E68&gt;0,'Załącznik Nr 1-dochody'!E68,"")</f>
        <v>17476</v>
      </c>
      <c r="F47" s="30">
        <f>IF('Załącznik Nr 1-dochody'!F68&gt;0,'Załącznik Nr 1-dochody'!F68,"")</f>
        <v>19000</v>
      </c>
      <c r="G47" s="30">
        <f>IF('Załącznik Nr 1-dochody'!G68&gt;0,'Załącznik Nr 1-dochody'!G68,"")</f>
        <v>19000</v>
      </c>
      <c r="H47" s="30">
        <f>IF('Załącznik Nr 1-dochody'!H68&gt;0,'Załącznik Nr 1-dochody'!H68,"")</f>
      </c>
      <c r="I47" s="30">
        <f>IF('Załącznik Nr 1-dochody'!I68&gt;0,'Załącznik Nr 1-dochody'!I68,"")</f>
      </c>
      <c r="J47" s="90">
        <f>IF('Załącznik Nr 1-dochody'!J68&gt;0,'Załącznik Nr 1-dochody'!J68,"")</f>
      </c>
      <c r="K47" s="174">
        <f t="shared" si="3"/>
        <v>1.08720531013962</v>
      </c>
    </row>
    <row r="48" spans="1:11" ht="76.5" customHeight="1" thickBot="1">
      <c r="A48" s="196"/>
      <c r="B48" s="196"/>
      <c r="C48" s="235" t="s">
        <v>100</v>
      </c>
      <c r="D48" s="225" t="s">
        <v>113</v>
      </c>
      <c r="E48" s="30">
        <f>IF('Załącznik Nr 1-dochody'!E69&gt;0,'Załącznik Nr 1-dochody'!E69,"")</f>
        <v>35996</v>
      </c>
      <c r="F48" s="30">
        <f>IF('Załącznik Nr 1-dochody'!F69&gt;0,'Załącznik Nr 1-dochody'!F69,"")</f>
        <v>34000</v>
      </c>
      <c r="G48" s="30">
        <f>IF('Załącznik Nr 1-dochody'!G69&gt;0,'Załącznik Nr 1-dochody'!G69,"")</f>
        <v>34000</v>
      </c>
      <c r="H48" s="30">
        <f>IF('Załącznik Nr 1-dochody'!H69&gt;0,'Załącznik Nr 1-dochody'!H69,"")</f>
      </c>
      <c r="I48" s="30">
        <f>IF('Załącznik Nr 1-dochody'!I69&gt;0,'Załącznik Nr 1-dochody'!I69,"")</f>
      </c>
      <c r="J48" s="90">
        <f>IF('Załącznik Nr 1-dochody'!J69&gt;0,'Załącznik Nr 1-dochody'!J69,"")</f>
      </c>
      <c r="K48" s="174">
        <f t="shared" si="3"/>
        <v>0.944549394377153</v>
      </c>
    </row>
    <row r="49" spans="1:11" ht="13.5" customHeight="1" thickBot="1">
      <c r="A49" s="196"/>
      <c r="B49" s="196"/>
      <c r="C49" s="235" t="s">
        <v>4</v>
      </c>
      <c r="D49" s="225" t="s">
        <v>122</v>
      </c>
      <c r="E49" s="30">
        <f>IF('Załącznik Nr 1-dochody'!E70&gt;0,'Załącznik Nr 1-dochody'!E70,"")</f>
        <v>300000</v>
      </c>
      <c r="F49" s="30">
        <f>IF('Załącznik Nr 1-dochody'!F70&gt;0,'Załącznik Nr 1-dochody'!F70,"")</f>
        <v>400000</v>
      </c>
      <c r="G49" s="30">
        <f>IF('Załącznik Nr 1-dochody'!G70&gt;0,'Załącznik Nr 1-dochody'!G70,"")</f>
        <v>400000</v>
      </c>
      <c r="H49" s="30">
        <f>IF('Załącznik Nr 1-dochody'!H70&gt;0,'Załącznik Nr 1-dochody'!H70,"")</f>
      </c>
      <c r="I49" s="30">
        <f>IF('Załącznik Nr 1-dochody'!I70&gt;0,'Załącznik Nr 1-dochody'!I70,"")</f>
      </c>
      <c r="J49" s="90">
        <f>IF('Załącznik Nr 1-dochody'!J70&gt;0,'Załącznik Nr 1-dochody'!J70,"")</f>
      </c>
      <c r="K49" s="174">
        <f t="shared" si="3"/>
        <v>1.3333333333333333</v>
      </c>
    </row>
    <row r="50" spans="1:11" ht="13.5" customHeight="1" thickBot="1">
      <c r="A50" s="196"/>
      <c r="B50" s="206"/>
      <c r="C50" s="235" t="s">
        <v>10</v>
      </c>
      <c r="D50" s="225" t="s">
        <v>110</v>
      </c>
      <c r="E50" s="30">
        <f>IF('Załącznik Nr 1-dochody'!E71&gt;0,'Załącznik Nr 1-dochody'!E71,"")</f>
        <v>25000</v>
      </c>
      <c r="F50" s="30">
        <f>IF('Załącznik Nr 1-dochody'!F71&gt;0,'Załącznik Nr 1-dochody'!F71,"")</f>
        <v>5000</v>
      </c>
      <c r="G50" s="30">
        <f>IF('Załącznik Nr 1-dochody'!G71&gt;0,'Załącznik Nr 1-dochody'!G71,"")</f>
        <v>5000</v>
      </c>
      <c r="H50" s="30">
        <f>IF('Załącznik Nr 1-dochody'!H71&gt;0,'Załącznik Nr 1-dochody'!H71,"")</f>
      </c>
      <c r="I50" s="30">
        <f>IF('Załącznik Nr 1-dochody'!I71&gt;0,'Załącznik Nr 1-dochody'!I71,"")</f>
      </c>
      <c r="J50" s="90">
        <f>IF('Załącznik Nr 1-dochody'!J71&gt;0,'Załącznik Nr 1-dochody'!J71,"")</f>
      </c>
      <c r="K50" s="174">
        <f t="shared" si="3"/>
        <v>0.2</v>
      </c>
    </row>
    <row r="51" spans="1:11" s="1" customFormat="1" ht="48" customHeight="1" thickBot="1">
      <c r="A51" s="253">
        <v>751</v>
      </c>
      <c r="B51" s="253"/>
      <c r="C51" s="243" t="s">
        <v>24</v>
      </c>
      <c r="D51" s="244"/>
      <c r="E51" s="209">
        <f aca="true" t="shared" si="13" ref="E51:J51">SUM(E52+E54+E56)</f>
        <v>124224</v>
      </c>
      <c r="F51" s="209">
        <f t="shared" si="13"/>
        <v>8257</v>
      </c>
      <c r="G51" s="209">
        <f t="shared" si="13"/>
        <v>0</v>
      </c>
      <c r="H51" s="209">
        <f t="shared" si="13"/>
        <v>0</v>
      </c>
      <c r="I51" s="209">
        <f t="shared" si="13"/>
        <v>8257</v>
      </c>
      <c r="J51" s="209">
        <f t="shared" si="13"/>
        <v>0</v>
      </c>
      <c r="K51" s="174">
        <f t="shared" si="3"/>
        <v>0.06646863730036064</v>
      </c>
    </row>
    <row r="52" spans="1:11" s="3" customFormat="1" ht="33.75" customHeight="1" thickBot="1">
      <c r="A52" s="204"/>
      <c r="B52" s="305">
        <v>75101</v>
      </c>
      <c r="C52" s="236" t="s">
        <v>70</v>
      </c>
      <c r="D52" s="223"/>
      <c r="E52" s="217">
        <f aca="true" t="shared" si="14" ref="E52:J52">SUM(E53)</f>
        <v>7828</v>
      </c>
      <c r="F52" s="217">
        <f t="shared" si="14"/>
        <v>8257</v>
      </c>
      <c r="G52" s="217">
        <f t="shared" si="14"/>
        <v>0</v>
      </c>
      <c r="H52" s="217">
        <f t="shared" si="14"/>
        <v>0</v>
      </c>
      <c r="I52" s="217">
        <f t="shared" si="14"/>
        <v>8257</v>
      </c>
      <c r="J52" s="217">
        <f t="shared" si="14"/>
        <v>0</v>
      </c>
      <c r="K52" s="174">
        <f t="shared" si="3"/>
        <v>1.0548032703117016</v>
      </c>
    </row>
    <row r="53" spans="1:11" s="3" customFormat="1" ht="51" customHeight="1" thickBot="1">
      <c r="A53" s="204"/>
      <c r="B53" s="308"/>
      <c r="C53" s="238" t="s">
        <v>82</v>
      </c>
      <c r="D53" s="249" t="s">
        <v>120</v>
      </c>
      <c r="E53" s="30">
        <f>IF('Załącznik Nr 1-dochody'!E76&gt;0,'Załącznik Nr 1-dochody'!E76,"")</f>
        <v>7828</v>
      </c>
      <c r="F53" s="30">
        <f>IF('Załącznik Nr 1-dochody'!F76&gt;0,'Załącznik Nr 1-dochody'!F76,"")</f>
        <v>8257</v>
      </c>
      <c r="G53" s="30"/>
      <c r="H53" s="30">
        <f>IF('Załącznik Nr 1-dochody'!H76&gt;0,'Załącznik Nr 1-dochody'!H76,"")</f>
      </c>
      <c r="I53" s="30">
        <f>IF('Załącznik Nr 1-dochody'!I76&gt;0,'Załącznik Nr 1-dochody'!I76,"")</f>
        <v>8257</v>
      </c>
      <c r="J53" s="90">
        <f>IF('Załącznik Nr 1-dochody'!J76&gt;0,'Załącznik Nr 1-dochody'!J76,"")</f>
      </c>
      <c r="K53" s="174">
        <f t="shared" si="3"/>
        <v>1.0548032703117016</v>
      </c>
    </row>
    <row r="54" spans="1:11" ht="12.75" customHeight="1" thickBot="1">
      <c r="A54" s="196"/>
      <c r="B54" s="451">
        <v>75107</v>
      </c>
      <c r="C54" s="239" t="s">
        <v>266</v>
      </c>
      <c r="D54" s="221"/>
      <c r="E54" s="454">
        <f aca="true" t="shared" si="15" ref="E54:J54">SUM(E55)</f>
        <v>29773</v>
      </c>
      <c r="F54" s="454">
        <f t="shared" si="15"/>
        <v>0</v>
      </c>
      <c r="G54" s="454">
        <f t="shared" si="15"/>
        <v>0</v>
      </c>
      <c r="H54" s="454">
        <f t="shared" si="15"/>
        <v>0</v>
      </c>
      <c r="I54" s="454">
        <f t="shared" si="15"/>
        <v>0</v>
      </c>
      <c r="J54" s="454">
        <f t="shared" si="15"/>
        <v>0</v>
      </c>
      <c r="K54" s="174">
        <f t="shared" si="3"/>
        <v>0</v>
      </c>
    </row>
    <row r="55" spans="1:11" ht="51.75" customHeight="1" thickBot="1">
      <c r="A55" s="196"/>
      <c r="B55" s="219"/>
      <c r="C55" s="238" t="s">
        <v>82</v>
      </c>
      <c r="D55" s="249" t="s">
        <v>120</v>
      </c>
      <c r="E55" s="30">
        <f>IF('Załącznik Nr 1-dochody'!E78&gt;0,'Załącznik Nr 1-dochody'!E78,"")</f>
        <v>29773</v>
      </c>
      <c r="F55" s="30">
        <f>IF('Załącznik Nr 1-dochody'!F78&gt;0,'Załącznik Nr 1-dochody'!F78,"")</f>
      </c>
      <c r="G55" s="30">
        <f>IF('Załącznik Nr 1-dochody'!G78&gt;0,'Załącznik Nr 1-dochody'!G78,"")</f>
      </c>
      <c r="H55" s="30">
        <f>IF('Załącznik Nr 1-dochody'!H78&gt;0,'Załącznik Nr 1-dochody'!H78,"")</f>
      </c>
      <c r="I55" s="30">
        <f>IF('Załącznik Nr 1-dochody'!I78&gt;0,'Załącznik Nr 1-dochody'!I78,"")</f>
      </c>
      <c r="J55" s="30">
        <f>IF('Załącznik Nr 1-dochody'!J78&gt;0,'Załącznik Nr 1-dochody'!J78,"")</f>
      </c>
      <c r="K55" s="174"/>
    </row>
    <row r="56" spans="1:11" ht="12.75" customHeight="1" thickBot="1">
      <c r="A56" s="196"/>
      <c r="B56" s="452">
        <v>75108</v>
      </c>
      <c r="C56" s="383" t="s">
        <v>267</v>
      </c>
      <c r="D56" s="455"/>
      <c r="E56" s="454">
        <f aca="true" t="shared" si="16" ref="E56:J56">SUM(E57)</f>
        <v>86623</v>
      </c>
      <c r="F56" s="454">
        <f t="shared" si="16"/>
        <v>0</v>
      </c>
      <c r="G56" s="454">
        <f t="shared" si="16"/>
        <v>0</v>
      </c>
      <c r="H56" s="454">
        <f t="shared" si="16"/>
        <v>0</v>
      </c>
      <c r="I56" s="454">
        <f t="shared" si="16"/>
        <v>0</v>
      </c>
      <c r="J56" s="454">
        <f t="shared" si="16"/>
        <v>0</v>
      </c>
      <c r="K56" s="174">
        <f t="shared" si="3"/>
        <v>0</v>
      </c>
    </row>
    <row r="57" spans="1:11" ht="55.5" customHeight="1" thickBot="1">
      <c r="A57" s="196"/>
      <c r="B57" s="219"/>
      <c r="C57" s="238" t="s">
        <v>82</v>
      </c>
      <c r="D57" s="249" t="s">
        <v>120</v>
      </c>
      <c r="E57" s="30">
        <f>IF('Załącznik Nr 1-dochody'!E80&gt;0,'Załącznik Nr 1-dochody'!E80,"")</f>
        <v>86623</v>
      </c>
      <c r="F57" s="30">
        <f>IF('Załącznik Nr 1-dochody'!F80&gt;0,'Załącznik Nr 1-dochody'!F80,"")</f>
      </c>
      <c r="G57" s="30">
        <f>IF('Załącznik Nr 1-dochody'!G80&gt;0,'Załącznik Nr 1-dochody'!G80,"")</f>
      </c>
      <c r="H57" s="30">
        <f>IF('Załącznik Nr 1-dochody'!H80&gt;0,'Załącznik Nr 1-dochody'!H80,"")</f>
      </c>
      <c r="I57" s="30">
        <f>IF('Załącznik Nr 1-dochody'!I80&gt;0,'Załącznik Nr 1-dochody'!I80,"")</f>
      </c>
      <c r="J57" s="30">
        <f>IF('Załącznik Nr 1-dochody'!J80&gt;0,'Załącznik Nr 1-dochody'!J80,"")</f>
      </c>
      <c r="K57" s="174"/>
    </row>
    <row r="58" spans="1:11" s="1" customFormat="1" ht="30" customHeight="1" thickBot="1">
      <c r="A58" s="253">
        <v>754</v>
      </c>
      <c r="B58" s="253"/>
      <c r="C58" s="243" t="s">
        <v>25</v>
      </c>
      <c r="D58" s="244"/>
      <c r="E58" s="209">
        <f>SUM(E59)</f>
        <v>100000</v>
      </c>
      <c r="F58" s="209">
        <f aca="true" t="shared" si="17" ref="F58:J59">SUM(F59)</f>
        <v>100000</v>
      </c>
      <c r="G58" s="209">
        <f t="shared" si="17"/>
        <v>100000</v>
      </c>
      <c r="H58" s="209">
        <f t="shared" si="17"/>
        <v>0</v>
      </c>
      <c r="I58" s="209">
        <f t="shared" si="17"/>
        <v>0</v>
      </c>
      <c r="J58" s="209">
        <f t="shared" si="17"/>
        <v>0</v>
      </c>
      <c r="K58" s="174">
        <f t="shared" si="3"/>
        <v>1</v>
      </c>
    </row>
    <row r="59" spans="1:11" s="3" customFormat="1" ht="21" customHeight="1" thickBot="1">
      <c r="A59" s="204"/>
      <c r="B59" s="305">
        <v>75416</v>
      </c>
      <c r="C59" s="236" t="s">
        <v>27</v>
      </c>
      <c r="D59" s="223"/>
      <c r="E59" s="39">
        <f>SUM(E60)</f>
        <v>100000</v>
      </c>
      <c r="F59" s="39">
        <f t="shared" si="17"/>
        <v>100000</v>
      </c>
      <c r="G59" s="39">
        <f t="shared" si="17"/>
        <v>100000</v>
      </c>
      <c r="H59" s="39">
        <f t="shared" si="17"/>
        <v>0</v>
      </c>
      <c r="I59" s="39">
        <f t="shared" si="17"/>
        <v>0</v>
      </c>
      <c r="J59" s="39">
        <f t="shared" si="17"/>
        <v>0</v>
      </c>
      <c r="K59" s="174">
        <f t="shared" si="3"/>
        <v>1</v>
      </c>
    </row>
    <row r="60" spans="1:11" ht="27.75" customHeight="1" thickBot="1">
      <c r="A60" s="196"/>
      <c r="B60" s="196"/>
      <c r="C60" s="235" t="s">
        <v>81</v>
      </c>
      <c r="D60" s="225" t="s">
        <v>119</v>
      </c>
      <c r="E60" s="30">
        <f>IF('Załącznik Nr 1-dochody'!E87&gt;0,'Załącznik Nr 1-dochody'!E87,"")</f>
        <v>100000</v>
      </c>
      <c r="F60" s="30">
        <f>IF('Załącznik Nr 1-dochody'!F87&gt;0,'Załącznik Nr 1-dochody'!F87,"")</f>
        <v>100000</v>
      </c>
      <c r="G60" s="30">
        <f>IF('Załącznik Nr 1-dochody'!G87&gt;0,'Załącznik Nr 1-dochody'!G87,"")</f>
        <v>100000</v>
      </c>
      <c r="H60" s="30">
        <f>IF('Załącznik Nr 1-dochody'!H87&gt;0,'Załącznik Nr 1-dochody'!H87,"")</f>
      </c>
      <c r="I60" s="30">
        <f>IF('Załącznik Nr 1-dochody'!I87&gt;0,'Załącznik Nr 1-dochody'!I87,"")</f>
      </c>
      <c r="J60" s="90">
        <f>IF('Załącznik Nr 1-dochody'!J87&gt;0,'Załącznik Nr 1-dochody'!J87,"")</f>
      </c>
      <c r="K60" s="174">
        <f t="shared" si="3"/>
        <v>1</v>
      </c>
    </row>
    <row r="61" spans="1:11" s="1" customFormat="1" ht="74.25" customHeight="1" thickBot="1">
      <c r="A61" s="253">
        <v>756</v>
      </c>
      <c r="B61" s="253"/>
      <c r="C61" s="243" t="s">
        <v>179</v>
      </c>
      <c r="D61" s="244"/>
      <c r="E61" s="209">
        <f>SUM(E62+E65+E71+E82+E86+E88)</f>
        <v>42878212</v>
      </c>
      <c r="F61" s="209">
        <f>SUM(F62+F65+F71+F82+F86+F88)</f>
        <v>45926808</v>
      </c>
      <c r="G61" s="209">
        <f>SUM(G62+G65+G71+G82+G86+G88)</f>
        <v>45736808</v>
      </c>
      <c r="H61" s="209">
        <f>SUM(H62+H65+H71+H82+H86+H88)</f>
        <v>0</v>
      </c>
      <c r="I61" s="209">
        <f>SUM(I62+I65+I71+I82+I86+I88)</f>
        <v>190000</v>
      </c>
      <c r="J61" s="209">
        <f>SUM(J62+J65+J71+J82+J86+J88)</f>
        <v>0</v>
      </c>
      <c r="K61" s="174">
        <f t="shared" si="3"/>
        <v>1.0710989534731532</v>
      </c>
    </row>
    <row r="62" spans="1:11" s="3" customFormat="1" ht="28.5" customHeight="1" thickBot="1">
      <c r="A62" s="204"/>
      <c r="B62" s="305">
        <v>75601</v>
      </c>
      <c r="C62" s="236" t="s">
        <v>28</v>
      </c>
      <c r="D62" s="223"/>
      <c r="E62" s="39">
        <f aca="true" t="shared" si="18" ref="E62:J62">SUM(E63:E64)</f>
        <v>485000</v>
      </c>
      <c r="F62" s="39">
        <f t="shared" si="18"/>
        <v>495000</v>
      </c>
      <c r="G62" s="39">
        <f t="shared" si="18"/>
        <v>495000</v>
      </c>
      <c r="H62" s="39">
        <f t="shared" si="18"/>
        <v>0</v>
      </c>
      <c r="I62" s="39">
        <f t="shared" si="18"/>
        <v>0</v>
      </c>
      <c r="J62" s="39">
        <f t="shared" si="18"/>
        <v>0</v>
      </c>
      <c r="K62" s="174">
        <f t="shared" si="3"/>
        <v>1.0206185567010309</v>
      </c>
    </row>
    <row r="63" spans="1:11" ht="36.75" customHeight="1" thickBot="1">
      <c r="A63" s="196"/>
      <c r="B63" s="196"/>
      <c r="C63" s="235" t="s">
        <v>84</v>
      </c>
      <c r="D63" s="225" t="s">
        <v>126</v>
      </c>
      <c r="E63" s="30">
        <f>IF('Załącznik Nr 1-dochody'!E90&gt;0,'Załącznik Nr 1-dochody'!E90,"")</f>
        <v>480000</v>
      </c>
      <c r="F63" s="30">
        <f>IF('Załącznik Nr 1-dochody'!F90&gt;0,'Załącznik Nr 1-dochody'!F90,"")</f>
        <v>490000</v>
      </c>
      <c r="G63" s="30">
        <f>IF('Załącznik Nr 1-dochody'!G90&gt;0,'Załącznik Nr 1-dochody'!G90,"")</f>
        <v>490000</v>
      </c>
      <c r="H63" s="30">
        <f>IF('Załącznik Nr 1-dochody'!H90&gt;0,'Załącznik Nr 1-dochody'!H90,"")</f>
      </c>
      <c r="I63" s="30">
        <f>IF('Załącznik Nr 1-dochody'!I90&gt;0,'Załącznik Nr 1-dochody'!I90,"")</f>
      </c>
      <c r="J63" s="90">
        <f>IF('Załącznik Nr 1-dochody'!J90&gt;0,'Załącznik Nr 1-dochody'!J90,"")</f>
      </c>
      <c r="K63" s="174">
        <f t="shared" si="3"/>
        <v>1.0208333333333333</v>
      </c>
    </row>
    <row r="64" spans="1:11" ht="30" customHeight="1" thickBot="1">
      <c r="A64" s="196"/>
      <c r="B64" s="196"/>
      <c r="C64" s="235" t="s">
        <v>79</v>
      </c>
      <c r="D64" s="225" t="s">
        <v>115</v>
      </c>
      <c r="E64" s="30">
        <f>IF('Załącznik Nr 1-dochody'!E91&gt;0,'Załącznik Nr 1-dochody'!E91,"")</f>
        <v>5000</v>
      </c>
      <c r="F64" s="30">
        <f>IF('Załącznik Nr 1-dochody'!F91&gt;0,'Załącznik Nr 1-dochody'!F91,"")</f>
        <v>5000</v>
      </c>
      <c r="G64" s="30">
        <f>IF('Załącznik Nr 1-dochody'!G91&gt;0,'Załącznik Nr 1-dochody'!G91,"")</f>
        <v>5000</v>
      </c>
      <c r="H64" s="30">
        <f>IF('Załącznik Nr 1-dochody'!H91&gt;0,'Załącznik Nr 1-dochody'!H91,"")</f>
      </c>
      <c r="I64" s="30">
        <f>IF('Załącznik Nr 1-dochody'!I91&gt;0,'Załącznik Nr 1-dochody'!I91,"")</f>
      </c>
      <c r="J64" s="90">
        <f>IF('Załącznik Nr 1-dochody'!J91&gt;0,'Załącznik Nr 1-dochody'!J91,"")</f>
      </c>
      <c r="K64" s="174">
        <f t="shared" si="3"/>
        <v>1</v>
      </c>
    </row>
    <row r="65" spans="1:11" s="3" customFormat="1" ht="63.75" customHeight="1" thickBot="1">
      <c r="A65" s="204"/>
      <c r="B65" s="307">
        <v>75615</v>
      </c>
      <c r="C65" s="233" t="s">
        <v>228</v>
      </c>
      <c r="D65" s="221"/>
      <c r="E65" s="29">
        <f aca="true" t="shared" si="19" ref="E65:J65">SUM(E66:E70)</f>
        <v>12623046</v>
      </c>
      <c r="F65" s="29">
        <f t="shared" si="19"/>
        <v>13531977</v>
      </c>
      <c r="G65" s="29">
        <f t="shared" si="19"/>
        <v>13341977</v>
      </c>
      <c r="H65" s="29">
        <f t="shared" si="19"/>
        <v>0</v>
      </c>
      <c r="I65" s="29">
        <f t="shared" si="19"/>
        <v>190000</v>
      </c>
      <c r="J65" s="29">
        <f t="shared" si="19"/>
        <v>0</v>
      </c>
      <c r="K65" s="174">
        <f t="shared" si="3"/>
        <v>1.0720056791363985</v>
      </c>
    </row>
    <row r="66" spans="1:11" ht="15.75" customHeight="1" thickBot="1">
      <c r="A66" s="196"/>
      <c r="B66" s="196"/>
      <c r="C66" s="235" t="s">
        <v>29</v>
      </c>
      <c r="D66" s="225" t="s">
        <v>127</v>
      </c>
      <c r="E66" s="30">
        <f>IF('Załącznik Nr 1-dochody'!E93&gt;0,'Załącznik Nr 1-dochody'!E93,"")</f>
        <v>11638488</v>
      </c>
      <c r="F66" s="30">
        <f>IF('Załącznik Nr 1-dochody'!F93&gt;0,'Załącznik Nr 1-dochody'!F93,"")</f>
        <v>12511777</v>
      </c>
      <c r="G66" s="30">
        <f>IF('Załącznik Nr 1-dochody'!G93&gt;0,'Załącznik Nr 1-dochody'!G93,"")</f>
        <v>12511777</v>
      </c>
      <c r="H66" s="30">
        <f>IF('Załącznik Nr 1-dochody'!H93&gt;0,'Załącznik Nr 1-dochody'!H93,"")</f>
      </c>
      <c r="I66" s="30">
        <f>IF('Załącznik Nr 1-dochody'!I93&gt;0,'Załącznik Nr 1-dochody'!I93,"")</f>
      </c>
      <c r="J66" s="90">
        <f>IF('Załącznik Nr 1-dochody'!J93&gt;0,'Załącznik Nr 1-dochody'!J93,"")</f>
      </c>
      <c r="K66" s="174">
        <f t="shared" si="3"/>
        <v>1.0750345749379129</v>
      </c>
    </row>
    <row r="67" spans="1:11" ht="15" customHeight="1" thickBot="1">
      <c r="A67" s="196"/>
      <c r="B67" s="196"/>
      <c r="C67" s="235" t="s">
        <v>32</v>
      </c>
      <c r="D67" s="225" t="s">
        <v>130</v>
      </c>
      <c r="E67" s="30">
        <f>IF('Załącznik Nr 1-dochody'!E94&gt;0,'Załącznik Nr 1-dochody'!E94,"")</f>
        <v>100</v>
      </c>
      <c r="F67" s="30">
        <f>IF('Załącznik Nr 1-dochody'!F94&gt;0,'Załącznik Nr 1-dochody'!F94,"")</f>
        <v>200</v>
      </c>
      <c r="G67" s="30">
        <f>IF('Załącznik Nr 1-dochody'!G94&gt;0,'Załącznik Nr 1-dochody'!G94,"")</f>
        <v>200</v>
      </c>
      <c r="H67" s="30">
        <f>IF('Załącznik Nr 1-dochody'!H94&gt;0,'Załącznik Nr 1-dochody'!H94,"")</f>
      </c>
      <c r="I67" s="30">
        <f>IF('Załącznik Nr 1-dochody'!I94&gt;0,'Załącznik Nr 1-dochody'!I94,"")</f>
      </c>
      <c r="J67" s="90">
        <f>IF('Załącznik Nr 1-dochody'!J94&gt;0,'Załącznik Nr 1-dochody'!J94,"")</f>
      </c>
      <c r="K67" s="174">
        <f t="shared" si="3"/>
        <v>2</v>
      </c>
    </row>
    <row r="68" spans="1:11" ht="15" customHeight="1" thickBot="1">
      <c r="A68" s="196"/>
      <c r="B68" s="196"/>
      <c r="C68" s="235" t="s">
        <v>30</v>
      </c>
      <c r="D68" s="225" t="s">
        <v>128</v>
      </c>
      <c r="E68" s="30">
        <f>IF('Załącznik Nr 1-dochody'!E95&gt;0,'Załącznik Nr 1-dochody'!E95,"")</f>
        <v>413619</v>
      </c>
      <c r="F68" s="30">
        <f>IF('Załącznik Nr 1-dochody'!F95&gt;0,'Załącznik Nr 1-dochody'!F95,"")</f>
        <v>430000</v>
      </c>
      <c r="G68" s="30">
        <f>IF('Załącznik Nr 1-dochody'!G95&gt;0,'Załącznik Nr 1-dochody'!G95,"")</f>
        <v>430000</v>
      </c>
      <c r="H68" s="30">
        <f>IF('Załącznik Nr 1-dochody'!H95&gt;0,'Załącznik Nr 1-dochody'!H95,"")</f>
      </c>
      <c r="I68" s="30">
        <f>IF('Załącznik Nr 1-dochody'!I95&gt;0,'Załącznik Nr 1-dochody'!I95,"")</f>
      </c>
      <c r="J68" s="30">
        <f>IF('Załącznik Nr 1-dochody'!J95&gt;0,'Załącznik Nr 1-dochody'!J95,"")</f>
      </c>
      <c r="K68" s="174">
        <f t="shared" si="3"/>
        <v>1.0396040800833617</v>
      </c>
    </row>
    <row r="69" spans="1:11" ht="14.25" customHeight="1" thickBot="1">
      <c r="A69" s="196"/>
      <c r="B69" s="196"/>
      <c r="C69" s="235" t="s">
        <v>31</v>
      </c>
      <c r="D69" s="225" t="s">
        <v>129</v>
      </c>
      <c r="E69" s="30">
        <f>IF('Załącznik Nr 1-dochody'!E96&gt;0,'Załącznik Nr 1-dochody'!E96,"")</f>
        <v>360000</v>
      </c>
      <c r="F69" s="30">
        <f>IF('Załącznik Nr 1-dochody'!F96&gt;0,'Załącznik Nr 1-dochody'!F96,"")</f>
        <v>400000</v>
      </c>
      <c r="G69" s="30">
        <f>IF('Załącznik Nr 1-dochody'!G96&gt;0,'Załącznik Nr 1-dochody'!G96,"")</f>
        <v>400000</v>
      </c>
      <c r="H69" s="30">
        <f>IF('Załącznik Nr 1-dochody'!H96&gt;0,'Załącznik Nr 1-dochody'!H96,"")</f>
      </c>
      <c r="I69" s="30">
        <f>IF('Załącznik Nr 1-dochody'!I96&gt;0,'Załącznik Nr 1-dochody'!I96,"")</f>
      </c>
      <c r="J69" s="90">
        <f>IF('Załącznik Nr 1-dochody'!J96&gt;0,'Załącznik Nr 1-dochody'!J96,"")</f>
      </c>
      <c r="K69" s="174">
        <f t="shared" si="3"/>
        <v>1.1111111111111112</v>
      </c>
    </row>
    <row r="70" spans="1:11" ht="40.5" customHeight="1" thickBot="1">
      <c r="A70" s="196"/>
      <c r="B70" s="248"/>
      <c r="C70" s="235" t="s">
        <v>80</v>
      </c>
      <c r="D70" s="224" t="s">
        <v>118</v>
      </c>
      <c r="E70" s="30">
        <f>IF('Załącznik Nr 1-dochody'!E97&gt;0,'Załącznik Nr 1-dochody'!E97,"")</f>
        <v>210839</v>
      </c>
      <c r="F70" s="30">
        <f>IF('Załącznik Nr 1-dochody'!F97&gt;0,'Załącznik Nr 1-dochody'!F97,"")</f>
        <v>190000</v>
      </c>
      <c r="G70" s="30">
        <f>IF('Załącznik Nr 1-dochody'!G97&gt;0,'Załącznik Nr 1-dochody'!G97,"")</f>
      </c>
      <c r="H70" s="30">
        <f>IF('Załącznik Nr 1-dochody'!H97&gt;0,'Załącznik Nr 1-dochody'!H97,"")</f>
      </c>
      <c r="I70" s="30">
        <f>IF('Załącznik Nr 1-dochody'!I97&gt;0,'Załącznik Nr 1-dochody'!I97,"")</f>
        <v>190000</v>
      </c>
      <c r="J70" s="99"/>
      <c r="K70" s="174">
        <f t="shared" si="3"/>
        <v>0.9011615498081474</v>
      </c>
    </row>
    <row r="71" spans="1:11" ht="64.5" customHeight="1" thickBot="1">
      <c r="A71" s="196"/>
      <c r="B71" s="310">
        <v>75616</v>
      </c>
      <c r="C71" s="233" t="s">
        <v>229</v>
      </c>
      <c r="D71" s="231"/>
      <c r="E71" s="89">
        <f aca="true" t="shared" si="20" ref="E71:J71">SUM(E72:E81)</f>
        <v>6501722</v>
      </c>
      <c r="F71" s="89">
        <f t="shared" si="20"/>
        <v>6702933</v>
      </c>
      <c r="G71" s="89">
        <f t="shared" si="20"/>
        <v>6702933</v>
      </c>
      <c r="H71" s="89">
        <f t="shared" si="20"/>
        <v>0</v>
      </c>
      <c r="I71" s="89">
        <f t="shared" si="20"/>
        <v>0</v>
      </c>
      <c r="J71" s="89">
        <f t="shared" si="20"/>
        <v>0</v>
      </c>
      <c r="K71" s="174">
        <f t="shared" si="3"/>
        <v>1.0309473397970568</v>
      </c>
    </row>
    <row r="72" spans="1:11" ht="15" customHeight="1" thickBot="1">
      <c r="A72" s="196"/>
      <c r="B72" s="196"/>
      <c r="C72" s="235" t="s">
        <v>29</v>
      </c>
      <c r="D72" s="225" t="s">
        <v>127</v>
      </c>
      <c r="E72" s="30">
        <f>IF('Załącznik Nr 1-dochody'!E99&gt;0,'Załącznik Nr 1-dochody'!E99,"")</f>
        <v>3862714</v>
      </c>
      <c r="F72" s="30">
        <f>IF('Załącznik Nr 1-dochody'!F99&gt;0,'Załącznik Nr 1-dochody'!F99,"")</f>
        <v>4174031</v>
      </c>
      <c r="G72" s="30">
        <f>IF('Załącznik Nr 1-dochody'!G99&gt;0,'Załącznik Nr 1-dochody'!G99,"")</f>
        <v>4174031</v>
      </c>
      <c r="H72" s="30">
        <f>IF('Załącznik Nr 1-dochody'!H99&gt;0,'Załącznik Nr 1-dochody'!H99,"")</f>
      </c>
      <c r="I72" s="30">
        <f>IF('Załącznik Nr 1-dochody'!I99&gt;0,'Załącznik Nr 1-dochody'!I99,"")</f>
      </c>
      <c r="J72" s="30">
        <f>IF('Załącznik Nr 1-dochody'!J99&gt;0,'Załącznik Nr 1-dochody'!J99,"")</f>
      </c>
      <c r="K72" s="174">
        <f t="shared" si="3"/>
        <v>1.0805954051995565</v>
      </c>
    </row>
    <row r="73" spans="1:11" ht="13.5" customHeight="1" thickBot="1">
      <c r="A73" s="196"/>
      <c r="B73" s="196"/>
      <c r="C73" s="235" t="s">
        <v>32</v>
      </c>
      <c r="D73" s="225" t="s">
        <v>130</v>
      </c>
      <c r="E73" s="30">
        <f>IF('Załącznik Nr 1-dochody'!E100&gt;0,'Załącznik Nr 1-dochody'!E100,"")</f>
        <v>81500</v>
      </c>
      <c r="F73" s="30">
        <f>IF('Załącznik Nr 1-dochody'!F100&gt;0,'Załącznik Nr 1-dochody'!F100,"")</f>
        <v>69773</v>
      </c>
      <c r="G73" s="30">
        <f>IF('Załącznik Nr 1-dochody'!G100&gt;0,'Załącznik Nr 1-dochody'!G100,"")</f>
        <v>69773</v>
      </c>
      <c r="H73" s="30">
        <f>IF('Załącznik Nr 1-dochody'!H100&gt;0,'Załącznik Nr 1-dochody'!H100,"")</f>
      </c>
      <c r="I73" s="30">
        <f>IF('Załącznik Nr 1-dochody'!I100&gt;0,'Załącznik Nr 1-dochody'!I100,"")</f>
      </c>
      <c r="J73" s="30">
        <f>IF('Załącznik Nr 1-dochody'!J100&gt;0,'Załącznik Nr 1-dochody'!J100,"")</f>
      </c>
      <c r="K73" s="174">
        <f t="shared" si="3"/>
        <v>0.8561104294478528</v>
      </c>
    </row>
    <row r="74" spans="1:11" ht="14.25" customHeight="1" thickBot="1">
      <c r="A74" s="196"/>
      <c r="B74" s="196"/>
      <c r="C74" s="235" t="s">
        <v>33</v>
      </c>
      <c r="D74" s="225" t="s">
        <v>131</v>
      </c>
      <c r="E74" s="30">
        <f>IF('Załącznik Nr 1-dochody'!E101&gt;0,'Załącznik Nr 1-dochody'!E101,"")</f>
        <v>100</v>
      </c>
      <c r="F74" s="30">
        <f>IF('Załącznik Nr 1-dochody'!F101&gt;0,'Załącznik Nr 1-dochody'!F101,"")</f>
        <v>300</v>
      </c>
      <c r="G74" s="30">
        <f>IF('Załącznik Nr 1-dochody'!G101&gt;0,'Załącznik Nr 1-dochody'!G101,"")</f>
        <v>300</v>
      </c>
      <c r="H74" s="30">
        <f>IF('Załącznik Nr 1-dochody'!H101&gt;0,'Załącznik Nr 1-dochody'!H101,"")</f>
      </c>
      <c r="I74" s="30">
        <f>IF('Załącznik Nr 1-dochody'!I101&gt;0,'Załącznik Nr 1-dochody'!I101,"")</f>
      </c>
      <c r="J74" s="30">
        <f>IF('Załącznik Nr 1-dochody'!J101&gt;0,'Załącznik Nr 1-dochody'!J101,"")</f>
      </c>
      <c r="K74" s="174">
        <f t="shared" si="3"/>
        <v>3</v>
      </c>
    </row>
    <row r="75" spans="1:11" ht="15" customHeight="1" thickBot="1">
      <c r="A75" s="196"/>
      <c r="B75" s="196"/>
      <c r="C75" s="235" t="s">
        <v>30</v>
      </c>
      <c r="D75" s="225" t="s">
        <v>128</v>
      </c>
      <c r="E75" s="30">
        <f>IF('Załącznik Nr 1-dochody'!E102&gt;0,'Załącznik Nr 1-dochody'!E102,"")</f>
        <v>770517</v>
      </c>
      <c r="F75" s="30">
        <f>IF('Załącznik Nr 1-dochody'!F102&gt;0,'Załącznik Nr 1-dochody'!F102,"")</f>
        <v>814494</v>
      </c>
      <c r="G75" s="30">
        <f>IF('Załącznik Nr 1-dochody'!G102&gt;0,'Załącznik Nr 1-dochody'!G102,"")</f>
        <v>814494</v>
      </c>
      <c r="H75" s="30">
        <f>IF('Załącznik Nr 1-dochody'!H102&gt;0,'Załącznik Nr 1-dochody'!H102,"")</f>
      </c>
      <c r="I75" s="30">
        <f>IF('Załącznik Nr 1-dochody'!I102&gt;0,'Załącznik Nr 1-dochody'!I102,"")</f>
      </c>
      <c r="J75" s="30">
        <f>IF('Załącznik Nr 1-dochody'!J102&gt;0,'Załącznik Nr 1-dochody'!J102,"")</f>
      </c>
      <c r="K75" s="174">
        <f t="shared" si="3"/>
        <v>1.0570746654518979</v>
      </c>
    </row>
    <row r="76" spans="1:11" ht="13.5" customHeight="1" thickBot="1">
      <c r="A76" s="196"/>
      <c r="B76" s="196"/>
      <c r="C76" s="235" t="s">
        <v>34</v>
      </c>
      <c r="D76" s="225" t="s">
        <v>132</v>
      </c>
      <c r="E76" s="30">
        <f>IF('Załącznik Nr 1-dochody'!E103&gt;0,'Załącznik Nr 1-dochody'!E103,"")</f>
        <v>300000</v>
      </c>
      <c r="F76" s="30">
        <f>IF('Załącznik Nr 1-dochody'!F103&gt;0,'Załącznik Nr 1-dochody'!F103,"")</f>
        <v>300000</v>
      </c>
      <c r="G76" s="30">
        <f>IF('Załącznik Nr 1-dochody'!G103&gt;0,'Załącznik Nr 1-dochody'!G103,"")</f>
        <v>300000</v>
      </c>
      <c r="H76" s="30">
        <f>IF('Załącznik Nr 1-dochody'!H103&gt;0,'Załącznik Nr 1-dochody'!H103,"")</f>
      </c>
      <c r="I76" s="30">
        <f>IF('Załącznik Nr 1-dochody'!I103&gt;0,'Załącznik Nr 1-dochody'!I103,"")</f>
      </c>
      <c r="J76" s="30">
        <f>IF('Załącznik Nr 1-dochody'!J103&gt;0,'Załącznik Nr 1-dochody'!J103,"")</f>
      </c>
      <c r="K76" s="174">
        <f t="shared" si="3"/>
        <v>1</v>
      </c>
    </row>
    <row r="77" spans="1:11" ht="16.5" customHeight="1" thickBot="1">
      <c r="A77" s="196"/>
      <c r="B77" s="196"/>
      <c r="C77" s="235" t="s">
        <v>85</v>
      </c>
      <c r="D77" s="225" t="s">
        <v>133</v>
      </c>
      <c r="E77" s="30">
        <f>IF('Załącznik Nr 1-dochody'!E104&gt;0,'Załącznik Nr 1-dochody'!E104,"")</f>
        <v>88891</v>
      </c>
      <c r="F77" s="30">
        <f>IF('Załącznik Nr 1-dochody'!F104&gt;0,'Załącznik Nr 1-dochody'!F104,"")</f>
        <v>85335</v>
      </c>
      <c r="G77" s="30">
        <f>IF('Załącznik Nr 1-dochody'!G104&gt;0,'Załącznik Nr 1-dochody'!G104,"")</f>
        <v>85335</v>
      </c>
      <c r="H77" s="30">
        <f>IF('Załącznik Nr 1-dochody'!H104&gt;0,'Załącznik Nr 1-dochody'!H104,"")</f>
      </c>
      <c r="I77" s="30">
        <f>IF('Załącznik Nr 1-dochody'!I104&gt;0,'Załącznik Nr 1-dochody'!I104,"")</f>
      </c>
      <c r="J77" s="30">
        <f>IF('Załącznik Nr 1-dochody'!J104&gt;0,'Załącznik Nr 1-dochody'!J104,"")</f>
      </c>
      <c r="K77" s="174">
        <f t="shared" si="3"/>
        <v>0.9599959500961852</v>
      </c>
    </row>
    <row r="78" spans="1:11" ht="16.5" customHeight="1" thickBot="1">
      <c r="A78" s="196"/>
      <c r="B78" s="196"/>
      <c r="C78" s="235" t="s">
        <v>86</v>
      </c>
      <c r="D78" s="225" t="s">
        <v>134</v>
      </c>
      <c r="E78" s="30">
        <f>IF('Załącznik Nr 1-dochody'!E105&gt;0,'Załącznik Nr 1-dochody'!E105,"")</f>
        <v>460000</v>
      </c>
      <c r="F78" s="30">
        <f>IF('Załącznik Nr 1-dochody'!F105&gt;0,'Załącznik Nr 1-dochody'!F105,"")</f>
        <v>460000</v>
      </c>
      <c r="G78" s="30">
        <f>IF('Załącznik Nr 1-dochody'!G105&gt;0,'Załącznik Nr 1-dochody'!G105,"")</f>
        <v>460000</v>
      </c>
      <c r="H78" s="30">
        <f>IF('Załącznik Nr 1-dochody'!H105&gt;0,'Załącznik Nr 1-dochody'!H105,"")</f>
      </c>
      <c r="I78" s="30">
        <f>IF('Załącznik Nr 1-dochody'!I105&gt;0,'Załącznik Nr 1-dochody'!I105,"")</f>
      </c>
      <c r="J78" s="30">
        <f>IF('Załącznik Nr 1-dochody'!J105&gt;0,'Załącznik Nr 1-dochody'!J105,"")</f>
      </c>
      <c r="K78" s="174">
        <f t="shared" si="3"/>
        <v>1</v>
      </c>
    </row>
    <row r="79" spans="1:11" ht="27.75" customHeight="1" thickBot="1">
      <c r="A79" s="196"/>
      <c r="B79" s="196"/>
      <c r="C79" s="235" t="s">
        <v>87</v>
      </c>
      <c r="D79" s="225" t="s">
        <v>135</v>
      </c>
      <c r="E79" s="30">
        <f>IF('Załącznik Nr 1-dochody'!E106&gt;0,'Załącznik Nr 1-dochody'!E106,"")</f>
        <v>95000</v>
      </c>
      <c r="F79" s="30">
        <f>IF('Załącznik Nr 1-dochody'!F106&gt;0,'Załącznik Nr 1-dochody'!F106,"")</f>
        <v>95000</v>
      </c>
      <c r="G79" s="30">
        <f>IF('Załącznik Nr 1-dochody'!G106&gt;0,'Załącznik Nr 1-dochody'!G106,"")</f>
        <v>95000</v>
      </c>
      <c r="H79" s="30">
        <f>IF('Załącznik Nr 1-dochody'!H106&gt;0,'Załącznik Nr 1-dochody'!H106,"")</f>
      </c>
      <c r="I79" s="30">
        <f>IF('Załącznik Nr 1-dochody'!I106&gt;0,'Załącznik Nr 1-dochody'!I106,"")</f>
      </c>
      <c r="J79" s="30">
        <f>IF('Załącznik Nr 1-dochody'!J106&gt;0,'Załącznik Nr 1-dochody'!J106,"")</f>
      </c>
      <c r="K79" s="174">
        <f t="shared" si="3"/>
        <v>1</v>
      </c>
    </row>
    <row r="80" spans="1:11" ht="17.25" customHeight="1" thickBot="1">
      <c r="A80" s="196"/>
      <c r="B80" s="196"/>
      <c r="C80" s="235" t="s">
        <v>31</v>
      </c>
      <c r="D80" s="225" t="s">
        <v>129</v>
      </c>
      <c r="E80" s="30">
        <f>IF('Załącznik Nr 1-dochody'!E107&gt;0,'Załącznik Nr 1-dochody'!E107,"")</f>
        <v>840000</v>
      </c>
      <c r="F80" s="30">
        <f>IF('Załącznik Nr 1-dochody'!F107&gt;0,'Załącznik Nr 1-dochody'!F107,"")</f>
        <v>700000</v>
      </c>
      <c r="G80" s="30">
        <f>IF('Załącznik Nr 1-dochody'!G107&gt;0,'Załącznik Nr 1-dochody'!G107,"")</f>
        <v>700000</v>
      </c>
      <c r="H80" s="30">
        <f>IF('Załącznik Nr 1-dochody'!H107&gt;0,'Załącznik Nr 1-dochody'!H107,"")</f>
      </c>
      <c r="I80" s="30">
        <f>IF('Załącznik Nr 1-dochody'!I107&gt;0,'Załącznik Nr 1-dochody'!I107,"")</f>
      </c>
      <c r="J80" s="30">
        <f>IF('Załącznik Nr 1-dochody'!J107&gt;0,'Załącznik Nr 1-dochody'!J107,"")</f>
      </c>
      <c r="K80" s="174">
        <f t="shared" si="3"/>
        <v>0.8333333333333334</v>
      </c>
    </row>
    <row r="81" spans="1:11" ht="25.5" customHeight="1" thickBot="1">
      <c r="A81" s="196"/>
      <c r="B81" s="206"/>
      <c r="C81" s="235" t="s">
        <v>79</v>
      </c>
      <c r="D81" s="225" t="s">
        <v>115</v>
      </c>
      <c r="E81" s="30">
        <f>IF('Załącznik Nr 1-dochody'!E108&gt;0,'Załącznik Nr 1-dochody'!E108,"")</f>
        <v>3000</v>
      </c>
      <c r="F81" s="30">
        <f>IF('Załącznik Nr 1-dochody'!F108&gt;0,'Załącznik Nr 1-dochody'!F108,"")</f>
        <v>4000</v>
      </c>
      <c r="G81" s="30">
        <f>IF('Załącznik Nr 1-dochody'!G108&gt;0,'Załącznik Nr 1-dochody'!G108,"")</f>
        <v>4000</v>
      </c>
      <c r="H81" s="30">
        <f>IF('Załącznik Nr 1-dochody'!H108&gt;0,'Załącznik Nr 1-dochody'!H108,"")</f>
      </c>
      <c r="I81" s="30">
        <f>IF('Załącznik Nr 1-dochody'!I108&gt;0,'Załącznik Nr 1-dochody'!I108,"")</f>
      </c>
      <c r="J81" s="30">
        <f>IF('Załącznik Nr 1-dochody'!J108&gt;0,'Załącznik Nr 1-dochody'!J108,"")</f>
      </c>
      <c r="K81" s="174">
        <f t="shared" si="3"/>
        <v>1.3333333333333333</v>
      </c>
    </row>
    <row r="82" spans="1:11" s="3" customFormat="1" ht="40.5" customHeight="1" thickBot="1">
      <c r="A82" s="204"/>
      <c r="B82" s="305">
        <v>75618</v>
      </c>
      <c r="C82" s="236" t="s">
        <v>103</v>
      </c>
      <c r="D82" s="223"/>
      <c r="E82" s="39">
        <f aca="true" t="shared" si="21" ref="E82:J82">SUM(E83:E85)</f>
        <v>1880800</v>
      </c>
      <c r="F82" s="39">
        <f t="shared" si="21"/>
        <v>1900000</v>
      </c>
      <c r="G82" s="39">
        <f t="shared" si="21"/>
        <v>1900000</v>
      </c>
      <c r="H82" s="39">
        <f t="shared" si="21"/>
        <v>0</v>
      </c>
      <c r="I82" s="39">
        <f t="shared" si="21"/>
        <v>0</v>
      </c>
      <c r="J82" s="39">
        <f t="shared" si="21"/>
        <v>0</v>
      </c>
      <c r="K82" s="174">
        <f t="shared" si="3"/>
        <v>1.0102084219481071</v>
      </c>
    </row>
    <row r="83" spans="1:11" ht="14.25" customHeight="1" thickBot="1">
      <c r="A83" s="196"/>
      <c r="B83" s="196"/>
      <c r="C83" s="235" t="s">
        <v>35</v>
      </c>
      <c r="D83" s="225" t="s">
        <v>136</v>
      </c>
      <c r="E83" s="30">
        <f>IF('Załącznik Nr 1-dochody'!E110&gt;0,'Załącznik Nr 1-dochody'!E110,"")</f>
        <v>1130800</v>
      </c>
      <c r="F83" s="30">
        <f>IF('Załącznik Nr 1-dochody'!F110&gt;0,'Załącznik Nr 1-dochody'!F110,"")</f>
        <v>1150000</v>
      </c>
      <c r="G83" s="30">
        <f>IF('Załącznik Nr 1-dochody'!G110&gt;0,'Załącznik Nr 1-dochody'!G110,"")</f>
        <v>1150000</v>
      </c>
      <c r="H83" s="30">
        <f>IF('Załącznik Nr 1-dochody'!H110&gt;0,'Załącznik Nr 1-dochody'!H110,"")</f>
      </c>
      <c r="I83" s="30">
        <f>IF('Załącznik Nr 1-dochody'!I110&gt;0,'Załącznik Nr 1-dochody'!I110,"")</f>
      </c>
      <c r="J83" s="90">
        <f>IF('Załącznik Nr 1-dochody'!J110&gt;0,'Załącznik Nr 1-dochody'!J110,"")</f>
      </c>
      <c r="K83" s="174">
        <f aca="true" t="shared" si="22" ref="K83:K142">F83/E83</f>
        <v>1.0169791298195967</v>
      </c>
    </row>
    <row r="84" spans="1:11" ht="24" customHeight="1" thickBot="1">
      <c r="A84" s="196"/>
      <c r="B84" s="196"/>
      <c r="C84" s="235" t="s">
        <v>67</v>
      </c>
      <c r="D84" s="225" t="s">
        <v>123</v>
      </c>
      <c r="E84" s="30">
        <f>IF('Załącznik Nr 1-dochody'!E111&gt;0,'Załącznik Nr 1-dochody'!E111,"")</f>
        <v>750000</v>
      </c>
      <c r="F84" s="30">
        <f>IF('Załącznik Nr 1-dochody'!F111&gt;0,'Załącznik Nr 1-dochody'!F111,"")</f>
        <v>750000</v>
      </c>
      <c r="G84" s="30">
        <f>IF('Załącznik Nr 1-dochody'!G111&gt;0,'Załącznik Nr 1-dochody'!G111,"")</f>
        <v>750000</v>
      </c>
      <c r="H84" s="30">
        <f>IF('Załącznik Nr 1-dochody'!H111&gt;0,'Załącznik Nr 1-dochody'!H111,"")</f>
      </c>
      <c r="I84" s="30">
        <f>IF('Załącznik Nr 1-dochody'!I111&gt;0,'Załącznik Nr 1-dochody'!I111,"")</f>
      </c>
      <c r="J84" s="30">
        <f>IF('Załącznik Nr 1-dochody'!J111&gt;0,'Załącznik Nr 1-dochody'!J111,"")</f>
      </c>
      <c r="K84" s="174">
        <f t="shared" si="22"/>
        <v>1</v>
      </c>
    </row>
    <row r="85" spans="1:11" ht="24.75" customHeight="1" thickBot="1">
      <c r="A85" s="196"/>
      <c r="B85" s="196"/>
      <c r="C85" s="235" t="s">
        <v>98</v>
      </c>
      <c r="D85" s="225" t="s">
        <v>115</v>
      </c>
      <c r="E85" s="30">
        <f>IF('Załącznik Nr 1-dochody'!E112&gt;0,'Załącznik Nr 1-dochody'!E112,"")</f>
      </c>
      <c r="F85" s="30">
        <f>IF('Załącznik Nr 1-dochody'!F112&gt;0,'Załącznik Nr 1-dochody'!F112,"")</f>
      </c>
      <c r="G85" s="30">
        <f>IF('Załącznik Nr 1-dochody'!G112&gt;0,'Załącznik Nr 1-dochody'!G112,"")</f>
      </c>
      <c r="H85" s="30">
        <f>IF('Załącznik Nr 1-dochody'!H112&gt;0,'Załącznik Nr 1-dochody'!H112,"")</f>
      </c>
      <c r="I85" s="30">
        <f>IF('Załącznik Nr 1-dochody'!I112&gt;0,'Załącznik Nr 1-dochody'!I112,"")</f>
      </c>
      <c r="J85" s="90">
        <f>IF('Załącznik Nr 1-dochody'!J112&gt;0,'Załącznik Nr 1-dochody'!J112,"")</f>
      </c>
      <c r="K85" s="174"/>
    </row>
    <row r="86" spans="1:11" s="3" customFormat="1" ht="18" customHeight="1" thickBot="1">
      <c r="A86" s="204"/>
      <c r="B86" s="307">
        <v>75619</v>
      </c>
      <c r="C86" s="233" t="s">
        <v>36</v>
      </c>
      <c r="D86" s="221"/>
      <c r="E86" s="29">
        <f aca="true" t="shared" si="23" ref="E86:J86">SUM(E87)</f>
        <v>251263</v>
      </c>
      <c r="F86" s="29">
        <f t="shared" si="23"/>
        <v>230000</v>
      </c>
      <c r="G86" s="29">
        <f t="shared" si="23"/>
        <v>230000</v>
      </c>
      <c r="H86" s="29">
        <f t="shared" si="23"/>
        <v>0</v>
      </c>
      <c r="I86" s="29">
        <f t="shared" si="23"/>
        <v>0</v>
      </c>
      <c r="J86" s="29">
        <f t="shared" si="23"/>
        <v>0</v>
      </c>
      <c r="K86" s="174">
        <f t="shared" si="22"/>
        <v>0.9153755228585188</v>
      </c>
    </row>
    <row r="87" spans="1:11" ht="26.25" customHeight="1" thickBot="1">
      <c r="A87" s="196"/>
      <c r="B87" s="196"/>
      <c r="C87" s="235" t="s">
        <v>98</v>
      </c>
      <c r="D87" s="225" t="s">
        <v>115</v>
      </c>
      <c r="E87" s="30">
        <f>IF('Załącznik Nr 1-dochody'!E114&gt;0,'Załącznik Nr 1-dochody'!E114,"")</f>
        <v>251263</v>
      </c>
      <c r="F87" s="30">
        <f>IF('Załącznik Nr 1-dochody'!F114&gt;0,'Załącznik Nr 1-dochody'!F114,"")</f>
        <v>230000</v>
      </c>
      <c r="G87" s="30">
        <f>IF('Załącznik Nr 1-dochody'!G114&gt;0,'Załącznik Nr 1-dochody'!G114,"")</f>
        <v>230000</v>
      </c>
      <c r="H87" s="30">
        <f>IF('Załącznik Nr 1-dochody'!H114&gt;0,'Załącznik Nr 1-dochody'!H114,"")</f>
      </c>
      <c r="I87" s="30">
        <f>IF('Załącznik Nr 1-dochody'!I114&gt;0,'Załącznik Nr 1-dochody'!I114,"")</f>
      </c>
      <c r="J87" s="90">
        <f>IF('Załącznik Nr 1-dochody'!J114&gt;0,'Załącznik Nr 1-dochody'!J114,"")</f>
      </c>
      <c r="K87" s="174">
        <f t="shared" si="22"/>
        <v>0.9153755228585188</v>
      </c>
    </row>
    <row r="88" spans="1:11" s="3" customFormat="1" ht="39" thickBot="1">
      <c r="A88" s="204"/>
      <c r="B88" s="307">
        <v>75621</v>
      </c>
      <c r="C88" s="233" t="s">
        <v>37</v>
      </c>
      <c r="D88" s="221"/>
      <c r="E88" s="29">
        <f aca="true" t="shared" si="24" ref="E88:J88">SUM(E89:E90)</f>
        <v>21136381</v>
      </c>
      <c r="F88" s="29">
        <f t="shared" si="24"/>
        <v>23066898</v>
      </c>
      <c r="G88" s="29">
        <f t="shared" si="24"/>
        <v>23066898</v>
      </c>
      <c r="H88" s="29">
        <f t="shared" si="24"/>
        <v>0</v>
      </c>
      <c r="I88" s="29">
        <f t="shared" si="24"/>
        <v>0</v>
      </c>
      <c r="J88" s="29">
        <f t="shared" si="24"/>
        <v>0</v>
      </c>
      <c r="K88" s="174">
        <f t="shared" si="22"/>
        <v>1.0913362131388529</v>
      </c>
    </row>
    <row r="89" spans="1:11" ht="15" customHeight="1" thickBot="1">
      <c r="A89" s="196"/>
      <c r="B89" s="196"/>
      <c r="C89" s="235" t="s">
        <v>38</v>
      </c>
      <c r="D89" s="225" t="s">
        <v>137</v>
      </c>
      <c r="E89" s="30">
        <f>IF('Załącznik Nr 1-dochody'!E116&gt;0,'Załącznik Nr 1-dochody'!E116,"")</f>
        <v>20466381</v>
      </c>
      <c r="F89" s="30">
        <f>IF('Załącznik Nr 1-dochody'!F116&gt;0,'Załącznik Nr 1-dochody'!F116,"")</f>
        <v>22323198</v>
      </c>
      <c r="G89" s="30">
        <f>IF('Załącznik Nr 1-dochody'!G116&gt;0,'Załącznik Nr 1-dochody'!G116,"")</f>
        <v>22323198</v>
      </c>
      <c r="H89" s="30">
        <f>IF('Załącznik Nr 1-dochody'!H116&gt;0,'Załącznik Nr 1-dochody'!H116,"")</f>
      </c>
      <c r="I89" s="30">
        <f>IF('Załącznik Nr 1-dochody'!I116&gt;0,'Załącznik Nr 1-dochody'!I116,"")</f>
      </c>
      <c r="J89" s="90">
        <f>IF('Załącznik Nr 1-dochody'!J116&gt;0,'Załącznik Nr 1-dochody'!J116,"")</f>
      </c>
      <c r="K89" s="174">
        <f t="shared" si="22"/>
        <v>1.0907252239660739</v>
      </c>
    </row>
    <row r="90" spans="1:11" ht="15" customHeight="1" thickBot="1">
      <c r="A90" s="196"/>
      <c r="B90" s="196"/>
      <c r="C90" s="235" t="s">
        <v>39</v>
      </c>
      <c r="D90" s="225" t="s">
        <v>138</v>
      </c>
      <c r="E90" s="30">
        <f>IF('Załącznik Nr 1-dochody'!E117&gt;0,'Załącznik Nr 1-dochody'!E117,"")</f>
        <v>670000</v>
      </c>
      <c r="F90" s="30">
        <f>IF('Załącznik Nr 1-dochody'!F117&gt;0,'Załącznik Nr 1-dochody'!F117,"")</f>
        <v>743700</v>
      </c>
      <c r="G90" s="30">
        <f>IF('Załącznik Nr 1-dochody'!G117&gt;0,'Załącznik Nr 1-dochody'!G117,"")</f>
        <v>743700</v>
      </c>
      <c r="H90" s="30">
        <f>IF('Załącznik Nr 1-dochody'!H117&gt;0,'Załącznik Nr 1-dochody'!H117,"")</f>
      </c>
      <c r="I90" s="30">
        <f>IF('Załącznik Nr 1-dochody'!I117&gt;0,'Załącznik Nr 1-dochody'!I117,"")</f>
      </c>
      <c r="J90" s="90">
        <f>IF('Załącznik Nr 1-dochody'!J117&gt;0,'Załącznik Nr 1-dochody'!J117,"")</f>
      </c>
      <c r="K90" s="174">
        <f t="shared" si="22"/>
        <v>1.11</v>
      </c>
    </row>
    <row r="91" spans="1:11" s="1" customFormat="1" ht="21.75" customHeight="1" thickBot="1">
      <c r="A91" s="253">
        <v>758</v>
      </c>
      <c r="B91" s="253"/>
      <c r="C91" s="243" t="s">
        <v>41</v>
      </c>
      <c r="D91" s="244"/>
      <c r="E91" s="209">
        <f aca="true" t="shared" si="25" ref="E91:J91">SUM(E92+E94+E96)</f>
        <v>29722341</v>
      </c>
      <c r="F91" s="209">
        <f t="shared" si="25"/>
        <v>32109142</v>
      </c>
      <c r="G91" s="209">
        <f t="shared" si="25"/>
        <v>0</v>
      </c>
      <c r="H91" s="209">
        <f t="shared" si="25"/>
        <v>32109142</v>
      </c>
      <c r="I91" s="209">
        <f t="shared" si="25"/>
        <v>0</v>
      </c>
      <c r="J91" s="209">
        <f t="shared" si="25"/>
        <v>0</v>
      </c>
      <c r="K91" s="174">
        <f t="shared" si="22"/>
        <v>1.0803032641338715</v>
      </c>
    </row>
    <row r="92" spans="1:11" s="3" customFormat="1" ht="35.25" customHeight="1" thickBot="1">
      <c r="A92" s="204"/>
      <c r="B92" s="305">
        <v>75801</v>
      </c>
      <c r="C92" s="236" t="s">
        <v>71</v>
      </c>
      <c r="D92" s="223"/>
      <c r="E92" s="39">
        <f aca="true" t="shared" si="26" ref="E92:J92">SUM(E93)</f>
        <v>25371233</v>
      </c>
      <c r="F92" s="39">
        <f t="shared" si="26"/>
        <v>25617745</v>
      </c>
      <c r="G92" s="39">
        <f t="shared" si="26"/>
        <v>0</v>
      </c>
      <c r="H92" s="39">
        <f t="shared" si="26"/>
        <v>25617745</v>
      </c>
      <c r="I92" s="39">
        <f t="shared" si="26"/>
        <v>0</v>
      </c>
      <c r="J92" s="39">
        <f t="shared" si="26"/>
        <v>0</v>
      </c>
      <c r="K92" s="174">
        <f t="shared" si="22"/>
        <v>1.0097162010218423</v>
      </c>
    </row>
    <row r="93" spans="1:11" ht="24" customHeight="1" thickBot="1">
      <c r="A93" s="196"/>
      <c r="B93" s="196"/>
      <c r="C93" s="235" t="s">
        <v>89</v>
      </c>
      <c r="D93" s="225" t="s">
        <v>139</v>
      </c>
      <c r="E93" s="30">
        <f>IF('Załącznik Nr 1-dochody'!E124&gt;0,'Załącznik Nr 1-dochody'!E124,"")</f>
        <v>25371233</v>
      </c>
      <c r="F93" s="30">
        <f>IF('Załącznik Nr 1-dochody'!F124&gt;0,'Załącznik Nr 1-dochody'!F124,"")</f>
        <v>25617745</v>
      </c>
      <c r="G93" s="30">
        <f>IF('Załącznik Nr 1-dochody'!G124&gt;0,'Załącznik Nr 1-dochody'!G124,"")</f>
      </c>
      <c r="H93" s="30">
        <f>IF('Załącznik Nr 1-dochody'!H124&gt;0,'Załącznik Nr 1-dochody'!H124,"")</f>
        <v>25617745</v>
      </c>
      <c r="I93" s="30">
        <f>IF('Załącznik Nr 1-dochody'!I124&gt;0,'Załącznik Nr 1-dochody'!I124,"")</f>
      </c>
      <c r="J93" s="90">
        <f>IF('Załącznik Nr 1-dochody'!J124&gt;0,'Załącznik Nr 1-dochody'!J124,"")</f>
      </c>
      <c r="K93" s="174">
        <f t="shared" si="22"/>
        <v>1.0097162010218423</v>
      </c>
    </row>
    <row r="94" spans="1:11" ht="26.25" thickBot="1">
      <c r="A94" s="196"/>
      <c r="B94" s="310">
        <v>75807</v>
      </c>
      <c r="C94" s="239" t="s">
        <v>194</v>
      </c>
      <c r="D94" s="250"/>
      <c r="E94" s="29">
        <f aca="true" t="shared" si="27" ref="E94:J94">SUM(E95)</f>
        <v>3452442</v>
      </c>
      <c r="F94" s="29">
        <f t="shared" si="27"/>
        <v>4191167</v>
      </c>
      <c r="G94" s="29">
        <f t="shared" si="27"/>
        <v>0</v>
      </c>
      <c r="H94" s="29">
        <f t="shared" si="27"/>
        <v>4191167</v>
      </c>
      <c r="I94" s="29">
        <f t="shared" si="27"/>
        <v>0</v>
      </c>
      <c r="J94" s="29">
        <f t="shared" si="27"/>
        <v>0</v>
      </c>
      <c r="K94" s="174">
        <f t="shared" si="22"/>
        <v>1.213971733630862</v>
      </c>
    </row>
    <row r="95" spans="1:11" ht="13.5" thickBot="1">
      <c r="A95" s="196"/>
      <c r="B95" s="196"/>
      <c r="C95" s="235" t="s">
        <v>90</v>
      </c>
      <c r="D95" s="225" t="s">
        <v>139</v>
      </c>
      <c r="E95" s="30">
        <f>IF('Załącznik Nr 1-dochody'!E130&gt;0,'Załącznik Nr 1-dochody'!E130,"")</f>
        <v>3452442</v>
      </c>
      <c r="F95" s="30">
        <f>IF('Załącznik Nr 1-dochody'!F130&gt;0,'Załącznik Nr 1-dochody'!F130,"")</f>
        <v>4191167</v>
      </c>
      <c r="G95" s="30"/>
      <c r="H95" s="30">
        <f>IF('Załącznik Nr 1-dochody'!H130&gt;0,'Załącznik Nr 1-dochody'!H130,"")</f>
        <v>4191167</v>
      </c>
      <c r="I95" s="30"/>
      <c r="J95" s="90"/>
      <c r="K95" s="174">
        <f t="shared" si="22"/>
        <v>1.213971733630862</v>
      </c>
    </row>
    <row r="96" spans="1:11" ht="24" customHeight="1" thickBot="1">
      <c r="A96" s="196"/>
      <c r="B96" s="373">
        <v>75831</v>
      </c>
      <c r="C96" s="251" t="s">
        <v>221</v>
      </c>
      <c r="D96" s="250"/>
      <c r="E96" s="29">
        <f aca="true" t="shared" si="28" ref="E96:J96">SUM(E97)</f>
        <v>898666</v>
      </c>
      <c r="F96" s="29">
        <f t="shared" si="28"/>
        <v>2300230</v>
      </c>
      <c r="G96" s="29">
        <f t="shared" si="28"/>
        <v>0</v>
      </c>
      <c r="H96" s="29">
        <f t="shared" si="28"/>
        <v>2300230</v>
      </c>
      <c r="I96" s="29">
        <f t="shared" si="28"/>
        <v>0</v>
      </c>
      <c r="J96" s="29">
        <f t="shared" si="28"/>
        <v>0</v>
      </c>
      <c r="K96" s="174">
        <f t="shared" si="22"/>
        <v>2.5596050145437794</v>
      </c>
    </row>
    <row r="97" spans="1:11" ht="24" customHeight="1" thickBot="1">
      <c r="A97" s="196"/>
      <c r="B97" s="248"/>
      <c r="C97" s="235" t="s">
        <v>90</v>
      </c>
      <c r="D97" s="225" t="s">
        <v>139</v>
      </c>
      <c r="E97" s="30">
        <f>IF('Załącznik Nr 1-dochody'!E131&gt;0,'Załącznik Nr 1-dochody'!E131,"")</f>
        <v>898666</v>
      </c>
      <c r="F97" s="30">
        <f>IF('Załącznik Nr 1-dochody'!F131&gt;0,'Załącznik Nr 1-dochody'!F131,"")</f>
        <v>2300230</v>
      </c>
      <c r="G97" s="30">
        <f>IF('Załącznik Nr 1-dochody'!G131&gt;0,'Załącznik Nr 1-dochody'!G131,"")</f>
      </c>
      <c r="H97" s="30">
        <f>IF('Załącznik Nr 1-dochody'!H131&gt;0,'Załącznik Nr 1-dochody'!H131,"")</f>
        <v>2300230</v>
      </c>
      <c r="I97" s="30">
        <f>IF('Załącznik Nr 1-dochody'!I131&gt;0,'Załącznik Nr 1-dochody'!I131,"")</f>
      </c>
      <c r="J97" s="30">
        <f>IF('Załącznik Nr 1-dochody'!J131&gt;0,'Załącznik Nr 1-dochody'!J131,"")</f>
      </c>
      <c r="K97" s="174">
        <f t="shared" si="22"/>
        <v>2.5596050145437794</v>
      </c>
    </row>
    <row r="98" spans="1:11" s="1" customFormat="1" ht="22.5" customHeight="1" thickBot="1">
      <c r="A98" s="253">
        <v>801</v>
      </c>
      <c r="B98" s="253"/>
      <c r="C98" s="243" t="s">
        <v>42</v>
      </c>
      <c r="D98" s="244"/>
      <c r="E98" s="209">
        <f aca="true" t="shared" si="29" ref="E98:J98">SUM(E99+E106+E112)</f>
        <v>919612</v>
      </c>
      <c r="F98" s="209">
        <f t="shared" si="29"/>
        <v>1561896</v>
      </c>
      <c r="G98" s="209">
        <f t="shared" si="29"/>
        <v>115419</v>
      </c>
      <c r="H98" s="209">
        <f t="shared" si="29"/>
        <v>0</v>
      </c>
      <c r="I98" s="209">
        <f t="shared" si="29"/>
        <v>0</v>
      </c>
      <c r="J98" s="209">
        <f t="shared" si="29"/>
        <v>1446477</v>
      </c>
      <c r="K98" s="174">
        <f t="shared" si="22"/>
        <v>1.698429337590201</v>
      </c>
    </row>
    <row r="99" spans="1:11" s="3" customFormat="1" ht="18" customHeight="1" thickBot="1">
      <c r="A99" s="204"/>
      <c r="B99" s="305">
        <v>80101</v>
      </c>
      <c r="C99" s="236" t="s">
        <v>43</v>
      </c>
      <c r="D99" s="223"/>
      <c r="E99" s="39">
        <f aca="true" t="shared" si="30" ref="E99:J99">SUM(E100:E105)</f>
        <v>180171</v>
      </c>
      <c r="F99" s="39">
        <f>SUM(F100:F105)</f>
        <v>60351</v>
      </c>
      <c r="G99" s="39">
        <f t="shared" si="30"/>
        <v>60351</v>
      </c>
      <c r="H99" s="39">
        <f t="shared" si="30"/>
        <v>0</v>
      </c>
      <c r="I99" s="39">
        <f t="shared" si="30"/>
        <v>0</v>
      </c>
      <c r="J99" s="39">
        <f t="shared" si="30"/>
        <v>0</v>
      </c>
      <c r="K99" s="174">
        <f t="shared" si="22"/>
        <v>0.3349651164726843</v>
      </c>
    </row>
    <row r="100" spans="1:11" ht="74.25" customHeight="1" thickBot="1">
      <c r="A100" s="196"/>
      <c r="B100" s="196"/>
      <c r="C100" s="235" t="s">
        <v>100</v>
      </c>
      <c r="D100" s="225" t="s">
        <v>113</v>
      </c>
      <c r="E100" s="30">
        <f>IF('Załącznik Nr 1-dochody'!E137&gt;0,'Załącznik Nr 1-dochody'!E137,"")</f>
        <v>40351</v>
      </c>
      <c r="F100" s="30">
        <f>IF('Załącznik Nr 1-dochody'!F137&gt;0,'Załącznik Nr 1-dochody'!F137,"")</f>
        <v>40351</v>
      </c>
      <c r="G100" s="30">
        <f>IF('Załącznik Nr 1-dochody'!G137&gt;0,'Załącznik Nr 1-dochody'!G137,"")</f>
        <v>40351</v>
      </c>
      <c r="H100" s="30">
        <f>IF('Załącznik Nr 1-dochody'!H137&gt;0,'Załącznik Nr 1-dochody'!H137,"")</f>
      </c>
      <c r="I100" s="30">
        <f>IF('Załącznik Nr 1-dochody'!I137&gt;0,'Załącznik Nr 1-dochody'!I137,"")</f>
      </c>
      <c r="J100" s="90">
        <f>IF('Załącznik Nr 1-dochody'!J137&gt;0,'Załącznik Nr 1-dochody'!J137,"")</f>
      </c>
      <c r="K100" s="174">
        <f t="shared" si="22"/>
        <v>1</v>
      </c>
    </row>
    <row r="101" spans="1:11" ht="15" customHeight="1" thickBot="1">
      <c r="A101" s="196"/>
      <c r="B101" s="196"/>
      <c r="C101" s="235" t="s">
        <v>10</v>
      </c>
      <c r="D101" s="225" t="s">
        <v>110</v>
      </c>
      <c r="E101" s="30">
        <f>IF('Załącznik Nr 1-dochody'!E138&gt;0,'Załącznik Nr 1-dochody'!E138,"")</f>
        <v>25</v>
      </c>
      <c r="F101" s="30">
        <f>IF('Załącznik Nr 1-dochody'!F138&gt;0,'Załącznik Nr 1-dochody'!F138,"")</f>
      </c>
      <c r="G101" s="30">
        <f>IF('Załącznik Nr 1-dochody'!G138&gt;0,'Załącznik Nr 1-dochody'!G138,"")</f>
      </c>
      <c r="H101" s="30">
        <f>IF('Załącznik Nr 1-dochody'!H138&gt;0,'Załącznik Nr 1-dochody'!H138,"")</f>
      </c>
      <c r="I101" s="30">
        <f>IF('Załącznik Nr 1-dochody'!I138&gt;0,'Załącznik Nr 1-dochody'!I138,"")</f>
      </c>
      <c r="J101" s="30">
        <f>IF('Załącznik Nr 1-dochody'!J138&gt;0,'Załącznik Nr 1-dochody'!J138,"")</f>
      </c>
      <c r="K101" s="174"/>
    </row>
    <row r="102" spans="1:11" ht="39.75" customHeight="1" thickBot="1">
      <c r="A102" s="196"/>
      <c r="B102" s="206"/>
      <c r="C102" s="235" t="s">
        <v>92</v>
      </c>
      <c r="D102" s="225" t="s">
        <v>141</v>
      </c>
      <c r="E102" s="30">
        <f>IF('Załącznik Nr 1-dochody'!E139&gt;0,'Załącznik Nr 1-dochody'!E139,"")</f>
        <v>7357</v>
      </c>
      <c r="F102" s="30">
        <f>IF('Załącznik Nr 1-dochody'!F139&gt;0,'Załącznik Nr 1-dochody'!F139,"")</f>
      </c>
      <c r="G102" s="30">
        <f>IF('Załącznik Nr 1-dochody'!G139&gt;0,'Załącznik Nr 1-dochody'!G139,"")</f>
      </c>
      <c r="H102" s="30">
        <f>IF('Załącznik Nr 1-dochody'!H139&gt;0,'Załącznik Nr 1-dochody'!H139,"")</f>
      </c>
      <c r="I102" s="30">
        <f>IF('Załącznik Nr 1-dochody'!I139&gt;0,'Załącznik Nr 1-dochody'!I139,"")</f>
      </c>
      <c r="J102" s="30">
        <f>IF('Załącznik Nr 1-dochody'!J139&gt;0,'Załącznik Nr 1-dochody'!J139,"")</f>
      </c>
      <c r="K102" s="174"/>
    </row>
    <row r="103" spans="1:11" ht="63" customHeight="1" thickBot="1">
      <c r="A103" s="196"/>
      <c r="B103" s="196"/>
      <c r="C103" s="235" t="s">
        <v>245</v>
      </c>
      <c r="D103" s="225" t="s">
        <v>144</v>
      </c>
      <c r="E103" s="30">
        <f>IF('Załącznik Nr 1-dochody'!E140&gt;0,'Załącznik Nr 1-dochody'!E140,"")</f>
        <v>101627</v>
      </c>
      <c r="F103" s="30">
        <f>IF('Załącznik Nr 1-dochody'!F140&gt;0,'Załącznik Nr 1-dochody'!F140,"")</f>
      </c>
      <c r="G103" s="30">
        <f>IF('Załącznik Nr 1-dochody'!G140&gt;0,'Załącznik Nr 1-dochody'!G140,"")</f>
      </c>
      <c r="H103" s="30">
        <f>IF('Załącznik Nr 1-dochody'!H140&gt;0,'Załącznik Nr 1-dochody'!H140,"")</f>
      </c>
      <c r="I103" s="30">
        <f>IF('Załącznik Nr 1-dochody'!I140&gt;0,'Załącznik Nr 1-dochody'!I140,"")</f>
      </c>
      <c r="J103" s="90">
        <f>IF('Załącznik Nr 1-dochody'!J140&gt;0,'Załącznik Nr 1-dochody'!J140,"")</f>
      </c>
      <c r="K103" s="174"/>
    </row>
    <row r="104" spans="1:11" ht="66.75" customHeight="1" thickBot="1">
      <c r="A104" s="196"/>
      <c r="B104" s="196"/>
      <c r="C104" s="235" t="s">
        <v>246</v>
      </c>
      <c r="D104" s="225" t="s">
        <v>144</v>
      </c>
      <c r="E104" s="30">
        <f>IF('Załącznik Nr 1-dochody'!E141&gt;0,'Załącznik Nr 1-dochody'!E141,"")</f>
        <v>20000</v>
      </c>
      <c r="F104" s="30">
        <f>IF('Załącznik Nr 1-dochody'!F141&gt;0,'Załącznik Nr 1-dochody'!F141,"")</f>
      </c>
      <c r="G104" s="30">
        <f>IF('Załącznik Nr 1-dochody'!G141&gt;0,'Załącznik Nr 1-dochody'!G141,"")</f>
      </c>
      <c r="H104" s="30">
        <f>IF('Załącznik Nr 1-dochody'!H141&gt;0,'Załącznik Nr 1-dochody'!H141,"")</f>
      </c>
      <c r="I104" s="30">
        <f>IF('Załącznik Nr 1-dochody'!I141&gt;0,'Załącznik Nr 1-dochody'!I141,"")</f>
      </c>
      <c r="J104" s="90">
        <f>IF('Załącznik Nr 1-dochody'!J141&gt;0,'Załącznik Nr 1-dochody'!J141,"")</f>
      </c>
      <c r="K104" s="174"/>
    </row>
    <row r="105" spans="1:11" ht="13.5" thickBot="1">
      <c r="A105" s="196"/>
      <c r="B105" s="196"/>
      <c r="C105" s="240" t="s">
        <v>4</v>
      </c>
      <c r="D105" s="210" t="s">
        <v>122</v>
      </c>
      <c r="E105" s="30">
        <f>IF('Załącznik Nr 1-dochody'!E142&gt;0,'Załącznik Nr 1-dochody'!E142,"")</f>
        <v>10811</v>
      </c>
      <c r="F105" s="30">
        <f>IF('Załącznik Nr 1-dochody'!F142&gt;0,'Załącznik Nr 1-dochody'!F142,"")</f>
        <v>20000</v>
      </c>
      <c r="G105" s="30">
        <f>IF('Załącznik Nr 1-dochody'!G142&gt;0,'Załącznik Nr 1-dochody'!G142,"")</f>
        <v>20000</v>
      </c>
      <c r="H105" s="30">
        <f>IF('Załącznik Nr 1-dochody'!H142&gt;0,'Załącznik Nr 1-dochody'!H142,"")</f>
      </c>
      <c r="I105" s="30">
        <f>IF('Załącznik Nr 1-dochody'!I142&gt;0,'Załącznik Nr 1-dochody'!I142,"")</f>
      </c>
      <c r="J105" s="30">
        <f>IF('Załącznik Nr 1-dochody'!J142&gt;0,'Załącznik Nr 1-dochody'!J142,"")</f>
      </c>
      <c r="K105" s="174">
        <f t="shared" si="22"/>
        <v>1.8499676255665525</v>
      </c>
    </row>
    <row r="106" spans="1:11" s="3" customFormat="1" ht="18" customHeight="1" thickBot="1">
      <c r="A106" s="204"/>
      <c r="B106" s="307">
        <v>80110</v>
      </c>
      <c r="C106" s="233" t="s">
        <v>44</v>
      </c>
      <c r="D106" s="221"/>
      <c r="E106" s="29">
        <f aca="true" t="shared" si="31" ref="E106:J106">SUM(E107:E111)</f>
        <v>739141</v>
      </c>
      <c r="F106" s="29">
        <f>SUM(F107:F111)</f>
        <v>1497991</v>
      </c>
      <c r="G106" s="29">
        <f t="shared" si="31"/>
        <v>55068</v>
      </c>
      <c r="H106" s="29">
        <f t="shared" si="31"/>
        <v>0</v>
      </c>
      <c r="I106" s="29">
        <f t="shared" si="31"/>
        <v>0</v>
      </c>
      <c r="J106" s="29">
        <f t="shared" si="31"/>
        <v>1442923</v>
      </c>
      <c r="K106" s="174">
        <f t="shared" si="22"/>
        <v>2.0266647364981782</v>
      </c>
    </row>
    <row r="107" spans="1:11" s="3" customFormat="1" ht="75" customHeight="1" thickBot="1">
      <c r="A107" s="204"/>
      <c r="B107" s="370"/>
      <c r="C107" s="235" t="s">
        <v>100</v>
      </c>
      <c r="D107" s="249" t="s">
        <v>113</v>
      </c>
      <c r="E107" s="30">
        <f>IF('Załącznik Nr 1-dochody'!E144&gt;0,'Załącznik Nr 1-dochody'!E144,"")</f>
        <v>41068</v>
      </c>
      <c r="F107" s="30">
        <f>IF('Załącznik Nr 1-dochody'!F144&gt;0,'Załącznik Nr 1-dochody'!F144,"")</f>
        <v>41068</v>
      </c>
      <c r="G107" s="30">
        <f>IF('Załącznik Nr 1-dochody'!G144&gt;0,'Załącznik Nr 1-dochody'!G144,"")</f>
        <v>41068</v>
      </c>
      <c r="H107" s="153"/>
      <c r="I107" s="153"/>
      <c r="J107" s="154"/>
      <c r="K107" s="174">
        <f t="shared" si="22"/>
        <v>1</v>
      </c>
    </row>
    <row r="108" spans="1:11" ht="54" customHeight="1" thickBot="1">
      <c r="A108" s="196"/>
      <c r="B108" s="206"/>
      <c r="C108" s="235" t="s">
        <v>260</v>
      </c>
      <c r="D108" s="225" t="s">
        <v>144</v>
      </c>
      <c r="E108" s="30">
        <f>IF('Załącznik Nr 1-dochody'!E145&gt;0,'Załącznik Nr 1-dochody'!E145,"")</f>
        <v>40061</v>
      </c>
      <c r="F108" s="30">
        <f>IF('Załącznik Nr 1-dochody'!F145&gt;0,'Załącznik Nr 1-dochody'!F145,"")</f>
      </c>
      <c r="G108" s="30">
        <f>IF('Załącznik Nr 1-dochody'!G145&gt;0,'Załącznik Nr 1-dochody'!G145,"")</f>
      </c>
      <c r="H108" s="30">
        <f>IF('Załącznik Nr 1-dochody'!H145&gt;0,'Załącznik Nr 1-dochody'!H145,"")</f>
      </c>
      <c r="I108" s="30">
        <f>IF('Załącznik Nr 1-dochody'!I145&gt;0,'Załącznik Nr 1-dochody'!I145,"")</f>
      </c>
      <c r="J108" s="90">
        <f>IF('Załącznik Nr 1-dochody'!J145&gt;0,'Załącznik Nr 1-dochody'!J145,"")</f>
      </c>
      <c r="K108" s="174"/>
    </row>
    <row r="109" spans="1:11" ht="43.5" customHeight="1" thickBot="1">
      <c r="A109" s="196"/>
      <c r="B109" s="196"/>
      <c r="C109" s="235" t="s">
        <v>296</v>
      </c>
      <c r="D109" s="189" t="s">
        <v>294</v>
      </c>
      <c r="E109" s="30">
        <f>IF('Załącznik Nr 1-dochody'!E146&gt;0,'Załącznik Nr 1-dochody'!E146,"")</f>
        <v>405378</v>
      </c>
      <c r="F109" s="30">
        <f>IF('Załącznik Nr 1-dochody'!F146&gt;0,'Załącznik Nr 1-dochody'!F146,"")</f>
        <v>1442923</v>
      </c>
      <c r="G109" s="30">
        <f>IF('Załącznik Nr 1-dochody'!G146&gt;0,'Załącznik Nr 1-dochody'!G146,"")</f>
      </c>
      <c r="H109" s="30">
        <f>IF('Załącznik Nr 1-dochody'!H146&gt;0,'Załącznik Nr 1-dochody'!H146,"")</f>
      </c>
      <c r="I109" s="30">
        <f>IF('Załącznik Nr 1-dochody'!I146&gt;0,'Załącznik Nr 1-dochody'!I146,"")</f>
      </c>
      <c r="J109" s="30">
        <f>IF('Załącznik Nr 1-dochody'!J146&gt;0,'Załącznik Nr 1-dochody'!J146,"")</f>
        <v>1442923</v>
      </c>
      <c r="K109" s="174"/>
    </row>
    <row r="110" spans="1:11" ht="38.25" customHeight="1" thickBot="1">
      <c r="A110" s="196"/>
      <c r="B110" s="196"/>
      <c r="C110" s="235" t="s">
        <v>167</v>
      </c>
      <c r="D110" s="224" t="s">
        <v>248</v>
      </c>
      <c r="E110" s="30">
        <f>IF('Załącznik Nr 1-dochody'!E147&gt;0,'Załącznik Nr 1-dochody'!E147,"")</f>
        <v>246040</v>
      </c>
      <c r="F110" s="30">
        <f>IF('Załącznik Nr 1-dochody'!F147&gt;0,'Załącznik Nr 1-dochody'!F147,"")</f>
      </c>
      <c r="G110" s="30">
        <f>IF('Załącznik Nr 1-dochody'!G147&gt;0,'Załącznik Nr 1-dochody'!G147,"")</f>
      </c>
      <c r="H110" s="30">
        <f>IF('Załącznik Nr 1-dochody'!H147&gt;0,'Załącznik Nr 1-dochody'!H147,"")</f>
      </c>
      <c r="I110" s="30">
        <f>IF('Załącznik Nr 1-dochody'!I147&gt;0,'Załącznik Nr 1-dochody'!I147,"")</f>
      </c>
      <c r="J110" s="90">
        <f>IF('Załącznik Nr 1-dochody'!J147&gt;0,'Załącznik Nr 1-dochody'!J147,"")</f>
      </c>
      <c r="K110" s="174"/>
    </row>
    <row r="111" spans="1:11" ht="13.5" thickBot="1">
      <c r="A111" s="196"/>
      <c r="B111" s="196"/>
      <c r="C111" s="240" t="s">
        <v>4</v>
      </c>
      <c r="D111" s="210" t="s">
        <v>122</v>
      </c>
      <c r="E111" s="30">
        <f>IF('Załącznik Nr 1-dochody'!E148&gt;0,'Załącznik Nr 1-dochody'!E148,"")</f>
        <v>6594</v>
      </c>
      <c r="F111" s="30">
        <f>IF('Załącznik Nr 1-dochody'!F148&gt;0,'Załącznik Nr 1-dochody'!F148,"")</f>
        <v>14000</v>
      </c>
      <c r="G111" s="30">
        <f>IF('Załącznik Nr 1-dochody'!G148&gt;0,'Załącznik Nr 1-dochody'!G148,"")</f>
        <v>14000</v>
      </c>
      <c r="H111" s="30">
        <f>IF('Załącznik Nr 1-dochody'!H148&gt;0,'Załącznik Nr 1-dochody'!H148,"")</f>
      </c>
      <c r="I111" s="30">
        <f>IF('Załącznik Nr 1-dochody'!I148&gt;0,'Załącznik Nr 1-dochody'!I148,"")</f>
      </c>
      <c r="J111" s="30">
        <f>IF('Załącznik Nr 1-dochody'!J148&gt;0,'Załącznik Nr 1-dochody'!J148,"")</f>
      </c>
      <c r="K111" s="174">
        <f t="shared" si="22"/>
        <v>2.1231422505307855</v>
      </c>
    </row>
    <row r="112" spans="1:11" s="5" customFormat="1" ht="18" customHeight="1" thickBot="1">
      <c r="A112" s="204"/>
      <c r="B112" s="305">
        <v>80195</v>
      </c>
      <c r="C112" s="236" t="s">
        <v>5</v>
      </c>
      <c r="D112" s="223"/>
      <c r="E112" s="39">
        <f>SUM(E113)</f>
        <v>300</v>
      </c>
      <c r="F112" s="39">
        <f>SUM(F113:F114)</f>
        <v>3554</v>
      </c>
      <c r="G112" s="39">
        <f>SUM(G113:G114)</f>
        <v>0</v>
      </c>
      <c r="H112" s="39">
        <f>SUM(H113:H114)</f>
        <v>0</v>
      </c>
      <c r="I112" s="39">
        <f>SUM(I113:I114)</f>
        <v>0</v>
      </c>
      <c r="J112" s="39">
        <f>SUM(J113:J114)</f>
        <v>3554</v>
      </c>
      <c r="K112" s="174">
        <f t="shared" si="22"/>
        <v>11.846666666666666</v>
      </c>
    </row>
    <row r="113" spans="1:11" s="4" customFormat="1" ht="38.25" customHeight="1" thickBot="1">
      <c r="A113" s="196"/>
      <c r="B113" s="196"/>
      <c r="C113" s="235" t="s">
        <v>92</v>
      </c>
      <c r="D113" s="225" t="s">
        <v>141</v>
      </c>
      <c r="E113" s="30">
        <f>IF('Załącznik Nr 1-dochody'!E161&gt;0,'Załącznik Nr 1-dochody'!E161,"")</f>
        <v>300</v>
      </c>
      <c r="F113" s="30">
        <f>IF('Załącznik Nr 1-dochody'!F161&gt;0,'Załącznik Nr 1-dochody'!F161,"")</f>
      </c>
      <c r="G113" s="30">
        <f>IF('Załącznik Nr 1-dochody'!G161&gt;0,'Załącznik Nr 1-dochody'!G161,"")</f>
      </c>
      <c r="H113" s="30">
        <f>IF('Załącznik Nr 1-dochody'!H161&gt;0,'Załącznik Nr 1-dochody'!H161,"")</f>
      </c>
      <c r="I113" s="30">
        <f>IF('Załącznik Nr 1-dochody'!I161&gt;0,'Załącznik Nr 1-dochody'!I161,"")</f>
      </c>
      <c r="J113" s="90">
        <f>IF('Załącznik Nr 1-dochody'!J161&gt;0,'Załącznik Nr 1-dochody'!J161,"")</f>
      </c>
      <c r="K113" s="174"/>
    </row>
    <row r="114" spans="1:11" s="4" customFormat="1" ht="57" customHeight="1" thickBot="1">
      <c r="A114" s="196"/>
      <c r="B114" s="196"/>
      <c r="C114" s="415" t="s">
        <v>297</v>
      </c>
      <c r="D114" s="431" t="s">
        <v>298</v>
      </c>
      <c r="E114" s="30">
        <f>IF('Załącznik Nr 1-dochody'!E162&gt;0,'Załącznik Nr 1-dochody'!E162,"")</f>
      </c>
      <c r="F114" s="30">
        <f>IF('Załącznik Nr 1-dochody'!F162&gt;0,'Załącznik Nr 1-dochody'!F162,"")</f>
        <v>3554</v>
      </c>
      <c r="G114" s="30">
        <f>IF('Załącznik Nr 1-dochody'!G162&gt;0,'Załącznik Nr 1-dochody'!G162,"")</f>
      </c>
      <c r="H114" s="30">
        <f>IF('Załącznik Nr 1-dochody'!H162&gt;0,'Załącznik Nr 1-dochody'!H162,"")</f>
      </c>
      <c r="I114" s="30">
        <f>IF('Załącznik Nr 1-dochody'!I162&gt;0,'Załącznik Nr 1-dochody'!I162,"")</f>
      </c>
      <c r="J114" s="30">
        <f>IF('Załącznik Nr 1-dochody'!J162&gt;0,'Załącznik Nr 1-dochody'!J162,"")</f>
        <v>3554</v>
      </c>
      <c r="K114" s="174"/>
    </row>
    <row r="115" spans="1:11" s="7" customFormat="1" ht="23.25" customHeight="1" thickBot="1">
      <c r="A115" s="253">
        <v>851</v>
      </c>
      <c r="B115" s="253"/>
      <c r="C115" s="243" t="s">
        <v>46</v>
      </c>
      <c r="D115" s="244"/>
      <c r="E115" s="209">
        <f>SUM(E116)</f>
        <v>4000</v>
      </c>
      <c r="F115" s="209">
        <f aca="true" t="shared" si="32" ref="F115:J116">SUM(F116)</f>
        <v>3000</v>
      </c>
      <c r="G115" s="209">
        <f t="shared" si="32"/>
        <v>0</v>
      </c>
      <c r="H115" s="209">
        <f t="shared" si="32"/>
        <v>0</v>
      </c>
      <c r="I115" s="209">
        <f t="shared" si="32"/>
        <v>3000</v>
      </c>
      <c r="J115" s="209">
        <f t="shared" si="32"/>
        <v>0</v>
      </c>
      <c r="K115" s="174">
        <f t="shared" si="22"/>
        <v>0.75</v>
      </c>
    </row>
    <row r="116" spans="1:11" s="5" customFormat="1" ht="54" customHeight="1" thickBot="1">
      <c r="A116" s="204"/>
      <c r="B116" s="305">
        <v>85156</v>
      </c>
      <c r="C116" s="236" t="s">
        <v>105</v>
      </c>
      <c r="D116" s="223"/>
      <c r="E116" s="39">
        <f>SUM(E117)</f>
        <v>4000</v>
      </c>
      <c r="F116" s="39">
        <f t="shared" si="32"/>
        <v>3000</v>
      </c>
      <c r="G116" s="39">
        <f t="shared" si="32"/>
        <v>0</v>
      </c>
      <c r="H116" s="39">
        <f t="shared" si="32"/>
        <v>0</v>
      </c>
      <c r="I116" s="39">
        <f t="shared" si="32"/>
        <v>3000</v>
      </c>
      <c r="J116" s="39">
        <f t="shared" si="32"/>
        <v>0</v>
      </c>
      <c r="K116" s="174">
        <f t="shared" si="22"/>
        <v>0.75</v>
      </c>
    </row>
    <row r="117" spans="1:11" s="4" customFormat="1" ht="51.75" customHeight="1" thickBot="1">
      <c r="A117" s="196"/>
      <c r="B117" s="196"/>
      <c r="C117" s="245" t="s">
        <v>82</v>
      </c>
      <c r="D117" s="227" t="s">
        <v>120</v>
      </c>
      <c r="E117" s="172">
        <f>IF('Załącznik Nr 1-dochody'!E171&gt;0,'Załącznik Nr 1-dochody'!E171,"")</f>
        <v>4000</v>
      </c>
      <c r="F117" s="172">
        <f>IF('Załącznik Nr 1-dochody'!F171&gt;0,'Załącznik Nr 1-dochody'!F171,"")</f>
        <v>3000</v>
      </c>
      <c r="G117" s="172">
        <f>IF('Załącznik Nr 1-dochody'!G171&gt;0,'Załącznik Nr 1-dochody'!G171,"")</f>
      </c>
      <c r="H117" s="172">
        <f>IF('Załącznik Nr 1-dochody'!H171&gt;0,'Załącznik Nr 1-dochody'!H171,"")</f>
      </c>
      <c r="I117" s="172">
        <f>IF('Załącznik Nr 1-dochody'!I171&gt;0,'Załącznik Nr 1-dochody'!I171,"")</f>
        <v>3000</v>
      </c>
      <c r="J117" s="173">
        <f>IF('Załącznik Nr 1-dochody'!J171&gt;0,'Załącznik Nr 1-dochody'!J171,"")</f>
      </c>
      <c r="K117" s="174">
        <f t="shared" si="22"/>
        <v>0.75</v>
      </c>
    </row>
    <row r="118" spans="1:11" s="7" customFormat="1" ht="22.5" customHeight="1" thickBot="1">
      <c r="A118" s="253">
        <v>852</v>
      </c>
      <c r="B118" s="253"/>
      <c r="C118" s="243" t="s">
        <v>106</v>
      </c>
      <c r="D118" s="244"/>
      <c r="E118" s="209">
        <f aca="true" t="shared" si="33" ref="E118:J118">SUM(E119+E124+E127+E129+E132+E136+E139)</f>
        <v>14134307</v>
      </c>
      <c r="F118" s="209">
        <f t="shared" si="33"/>
        <v>17733500</v>
      </c>
      <c r="G118" s="209">
        <f t="shared" si="33"/>
        <v>126500</v>
      </c>
      <c r="H118" s="209">
        <f t="shared" si="33"/>
        <v>0</v>
      </c>
      <c r="I118" s="209">
        <f t="shared" si="33"/>
        <v>17607000</v>
      </c>
      <c r="J118" s="209">
        <f t="shared" si="33"/>
        <v>0</v>
      </c>
      <c r="K118" s="174">
        <f t="shared" si="22"/>
        <v>1.254642339380346</v>
      </c>
    </row>
    <row r="119" spans="1:11" s="5" customFormat="1" ht="18" customHeight="1" thickBot="1">
      <c r="A119" s="204"/>
      <c r="B119" s="305">
        <v>85203</v>
      </c>
      <c r="C119" s="236" t="s">
        <v>51</v>
      </c>
      <c r="D119" s="223"/>
      <c r="E119" s="39">
        <f aca="true" t="shared" si="34" ref="E119:J119">SUM(E120:E123)</f>
        <v>298118</v>
      </c>
      <c r="F119" s="39">
        <f t="shared" si="34"/>
        <v>257500</v>
      </c>
      <c r="G119" s="39">
        <f t="shared" si="34"/>
        <v>36500</v>
      </c>
      <c r="H119" s="39">
        <f t="shared" si="34"/>
        <v>0</v>
      </c>
      <c r="I119" s="39">
        <f t="shared" si="34"/>
        <v>221000</v>
      </c>
      <c r="J119" s="39">
        <f t="shared" si="34"/>
        <v>0</v>
      </c>
      <c r="K119" s="174">
        <f t="shared" si="22"/>
        <v>0.8637519371524027</v>
      </c>
    </row>
    <row r="120" spans="1:11" s="5" customFormat="1" ht="15.75" customHeight="1" thickBot="1">
      <c r="A120" s="204"/>
      <c r="B120" s="308"/>
      <c r="C120" s="235" t="s">
        <v>219</v>
      </c>
      <c r="D120" s="225" t="s">
        <v>142</v>
      </c>
      <c r="E120" s="30">
        <f>IF('Załącznik Nr 1-dochody'!E187&gt;0,'Załącznik Nr 1-dochody'!E187,"")</f>
        <v>36000</v>
      </c>
      <c r="F120" s="30">
        <f>IF('Załącznik Nr 1-dochody'!F187&gt;0,'Załącznik Nr 1-dochody'!F187,"")</f>
        <v>36500</v>
      </c>
      <c r="G120" s="30">
        <f>IF('Załącznik Nr 1-dochody'!G187&gt;0,'Załącznik Nr 1-dochody'!G187,"")</f>
        <v>36500</v>
      </c>
      <c r="H120" s="30">
        <f>IF('Załącznik Nr 1-dochody'!H187&gt;0,'Załącznik Nr 1-dochody'!H187,"")</f>
      </c>
      <c r="I120" s="30">
        <f>IF('Załącznik Nr 1-dochody'!I187&gt;0,'Załącznik Nr 1-dochody'!I187,"")</f>
      </c>
      <c r="J120" s="30">
        <f>IF('Załącznik Nr 1-dochody'!J187&gt;0,'Załącznik Nr 1-dochody'!J187,"")</f>
      </c>
      <c r="K120" s="174">
        <f t="shared" si="22"/>
        <v>1.0138888888888888</v>
      </c>
    </row>
    <row r="121" spans="1:11" s="5" customFormat="1" ht="15.75" customHeight="1" thickBot="1">
      <c r="A121" s="204"/>
      <c r="B121" s="308"/>
      <c r="C121" s="235" t="s">
        <v>10</v>
      </c>
      <c r="D121" s="225" t="s">
        <v>110</v>
      </c>
      <c r="E121" s="30">
        <f>IF('Załącznik Nr 1-dochody'!E189&gt;0,'Załącznik Nr 1-dochody'!E189,"")</f>
        <v>4868</v>
      </c>
      <c r="F121" s="30">
        <f>IF('Załącznik Nr 1-dochody'!F189&gt;0,'Załącznik Nr 1-dochody'!F189,"")</f>
      </c>
      <c r="G121" s="30">
        <f>IF('Załącznik Nr 1-dochody'!G189&gt;0,'Załącznik Nr 1-dochody'!G189,"")</f>
      </c>
      <c r="H121" s="30">
        <f>IF('Załącznik Nr 1-dochody'!H189&gt;0,'Załącznik Nr 1-dochody'!H189,"")</f>
      </c>
      <c r="I121" s="30">
        <f>IF('Załącznik Nr 1-dochody'!I189&gt;0,'Załącznik Nr 1-dochody'!I189,"")</f>
      </c>
      <c r="J121" s="30">
        <f>IF('Załącznik Nr 1-dochody'!J189&gt;0,'Załącznik Nr 1-dochody'!J189,"")</f>
      </c>
      <c r="K121" s="174"/>
    </row>
    <row r="122" spans="1:11" s="4" customFormat="1" ht="49.5" customHeight="1" thickBot="1">
      <c r="A122" s="196"/>
      <c r="B122" s="206"/>
      <c r="C122" s="238" t="s">
        <v>82</v>
      </c>
      <c r="D122" s="225" t="s">
        <v>120</v>
      </c>
      <c r="E122" s="30">
        <f>IF('Załącznik Nr 1-dochody'!E190&gt;0,'Załącznik Nr 1-dochody'!E190,"")</f>
        <v>249250</v>
      </c>
      <c r="F122" s="30">
        <f>IF('Załącznik Nr 1-dochody'!F190&gt;0,'Załącznik Nr 1-dochody'!F190,"")</f>
        <v>221000</v>
      </c>
      <c r="G122" s="30">
        <f>IF('Załącznik Nr 1-dochody'!G190&gt;0,'Załącznik Nr 1-dochody'!G190,"")</f>
      </c>
      <c r="H122" s="30">
        <f>IF('Załącznik Nr 1-dochody'!H190&gt;0,'Załącznik Nr 1-dochody'!H190,"")</f>
      </c>
      <c r="I122" s="30">
        <f>IF('Załącznik Nr 1-dochody'!I190&gt;0,'Załącznik Nr 1-dochody'!I190,"")</f>
        <v>221000</v>
      </c>
      <c r="J122" s="90">
        <f>IF('Załącznik Nr 1-dochody'!J190&gt;0,'Załącznik Nr 1-dochody'!J190,"")</f>
      </c>
      <c r="K122" s="174">
        <f t="shared" si="22"/>
        <v>0.8866599799398195</v>
      </c>
    </row>
    <row r="123" spans="1:11" s="4" customFormat="1" ht="63" customHeight="1" thickBot="1">
      <c r="A123" s="196"/>
      <c r="B123" s="196"/>
      <c r="C123" s="238" t="s">
        <v>263</v>
      </c>
      <c r="D123" s="225" t="s">
        <v>145</v>
      </c>
      <c r="E123" s="30">
        <f>IF('Załącznik Nr 1-dochody'!E191&gt;0,'Załącznik Nr 1-dochody'!E191,"")</f>
        <v>8000</v>
      </c>
      <c r="F123" s="30">
        <f>IF('Załącznik Nr 1-dochody'!F191&gt;0,'Załącznik Nr 1-dochody'!F191,"")</f>
      </c>
      <c r="G123" s="30">
        <f>IF('Załącznik Nr 1-dochody'!G191&gt;0,'Załącznik Nr 1-dochody'!G191,"")</f>
      </c>
      <c r="H123" s="30">
        <f>IF('Załącznik Nr 1-dochody'!H191&gt;0,'Załącznik Nr 1-dochody'!H191,"")</f>
      </c>
      <c r="I123" s="30">
        <f>IF('Załącznik Nr 1-dochody'!I191&gt;0,'Załącznik Nr 1-dochody'!I191,"")</f>
      </c>
      <c r="J123" s="90">
        <f>IF('Załącznik Nr 1-dochody'!J191&gt;0,'Załącznik Nr 1-dochody'!J191,"")</f>
      </c>
      <c r="K123" s="174"/>
    </row>
    <row r="124" spans="1:11" s="4" customFormat="1" ht="38.25" customHeight="1" thickBot="1">
      <c r="A124" s="196"/>
      <c r="B124" s="310">
        <v>85212</v>
      </c>
      <c r="C124" s="251" t="s">
        <v>215</v>
      </c>
      <c r="D124" s="250"/>
      <c r="E124" s="29">
        <f aca="true" t="shared" si="35" ref="E124:J124">SUM(E125:E126)</f>
        <v>10304500</v>
      </c>
      <c r="F124" s="29">
        <f t="shared" si="35"/>
        <v>14272000</v>
      </c>
      <c r="G124" s="29">
        <f t="shared" si="35"/>
        <v>0</v>
      </c>
      <c r="H124" s="29">
        <f t="shared" si="35"/>
        <v>0</v>
      </c>
      <c r="I124" s="29">
        <f t="shared" si="35"/>
        <v>14272000</v>
      </c>
      <c r="J124" s="29">
        <f t="shared" si="35"/>
        <v>0</v>
      </c>
      <c r="K124" s="174">
        <f t="shared" si="22"/>
        <v>1.3850259595322432</v>
      </c>
    </row>
    <row r="125" spans="1:11" s="4" customFormat="1" ht="49.5" customHeight="1" thickBot="1">
      <c r="A125" s="196"/>
      <c r="B125" s="196"/>
      <c r="C125" s="238" t="s">
        <v>82</v>
      </c>
      <c r="D125" s="225" t="s">
        <v>120</v>
      </c>
      <c r="E125" s="30">
        <f>IF('Załącznik Nr 1-dochody'!E196&gt;0,'Załącznik Nr 1-dochody'!E196,"")</f>
        <v>10298000</v>
      </c>
      <c r="F125" s="30">
        <f>IF('Załącznik Nr 1-dochody'!F196&gt;0,'Załącznik Nr 1-dochody'!F196,"")</f>
        <v>14272000</v>
      </c>
      <c r="G125" s="30">
        <f>IF('Załącznik Nr 1-dochody'!G196&gt;0,'Załącznik Nr 1-dochody'!G196,"")</f>
      </c>
      <c r="H125" s="30">
        <f>IF('Załącznik Nr 1-dochody'!H196&gt;0,'Załącznik Nr 1-dochody'!H196,"")</f>
      </c>
      <c r="I125" s="30">
        <f>IF('Załącznik Nr 1-dochody'!I196&gt;0,'Załącznik Nr 1-dochody'!I196,"")</f>
        <v>14272000</v>
      </c>
      <c r="J125" s="90"/>
      <c r="K125" s="174">
        <f t="shared" si="22"/>
        <v>1.3859001747912216</v>
      </c>
    </row>
    <row r="126" spans="1:11" s="4" customFormat="1" ht="65.25" customHeight="1" thickBot="1">
      <c r="A126" s="196"/>
      <c r="B126" s="196"/>
      <c r="C126" s="238" t="s">
        <v>268</v>
      </c>
      <c r="D126" s="225" t="s">
        <v>145</v>
      </c>
      <c r="E126" s="30">
        <f>IF('Załącznik Nr 1-dochody'!E198&gt;0,'Załącznik Nr 1-dochody'!E198,"")</f>
        <v>6500</v>
      </c>
      <c r="F126" s="30">
        <f>IF('Załącznik Nr 1-dochody'!F198&gt;0,'Załącznik Nr 1-dochody'!F198,"")</f>
      </c>
      <c r="G126" s="30">
        <f>IF('Załącznik Nr 1-dochody'!G198&gt;0,'Załącznik Nr 1-dochody'!G198,"")</f>
      </c>
      <c r="H126" s="30">
        <f>IF('Załącznik Nr 1-dochody'!H198&gt;0,'Załącznik Nr 1-dochody'!H198,"")</f>
      </c>
      <c r="I126" s="30">
        <f>IF('Załącznik Nr 1-dochody'!I198&gt;0,'Załącznik Nr 1-dochody'!I198,"")</f>
      </c>
      <c r="J126" s="30">
        <f>IF('Załącznik Nr 1-dochody'!J198&gt;0,'Załącznik Nr 1-dochody'!J198,"")</f>
      </c>
      <c r="K126" s="174"/>
    </row>
    <row r="127" spans="1:11" s="5" customFormat="1" ht="62.25" customHeight="1" thickBot="1">
      <c r="A127" s="204"/>
      <c r="B127" s="307">
        <v>85213</v>
      </c>
      <c r="C127" s="233" t="s">
        <v>231</v>
      </c>
      <c r="D127" s="221"/>
      <c r="E127" s="29">
        <f aca="true" t="shared" si="36" ref="E127:J127">SUM(E128)</f>
        <v>115000</v>
      </c>
      <c r="F127" s="29">
        <f t="shared" si="36"/>
        <v>115000</v>
      </c>
      <c r="G127" s="29">
        <f t="shared" si="36"/>
        <v>0</v>
      </c>
      <c r="H127" s="29">
        <f t="shared" si="36"/>
        <v>0</v>
      </c>
      <c r="I127" s="29">
        <f t="shared" si="36"/>
        <v>115000</v>
      </c>
      <c r="J127" s="29">
        <f t="shared" si="36"/>
        <v>0</v>
      </c>
      <c r="K127" s="174">
        <f t="shared" si="22"/>
        <v>1</v>
      </c>
    </row>
    <row r="128" spans="1:11" s="4" customFormat="1" ht="48.75" customHeight="1" thickBot="1">
      <c r="A128" s="196"/>
      <c r="B128" s="206"/>
      <c r="C128" s="238" t="s">
        <v>82</v>
      </c>
      <c r="D128" s="225" t="s">
        <v>120</v>
      </c>
      <c r="E128" s="30">
        <f>IF('Załącznik Nr 1-dochody'!E200&gt;0,'Załącznik Nr 1-dochody'!E200,"")</f>
        <v>115000</v>
      </c>
      <c r="F128" s="30">
        <f>IF('Załącznik Nr 1-dochody'!F200&gt;0,'Załącznik Nr 1-dochody'!F200,"")</f>
        <v>115000</v>
      </c>
      <c r="G128" s="30"/>
      <c r="H128" s="30">
        <f>IF('Załącznik Nr 1-dochody'!H193&gt;0,'Załącznik Nr 1-dochody'!H193,"")</f>
      </c>
      <c r="I128" s="30">
        <f>IF('Załącznik Nr 1-dochody'!I200&gt;0,'Załącznik Nr 1-dochody'!I200,"")</f>
        <v>115000</v>
      </c>
      <c r="J128" s="90">
        <f>IF('Załącznik Nr 1-dochody'!J193&gt;0,'Załącznik Nr 1-dochody'!J193,"")</f>
      </c>
      <c r="K128" s="174">
        <f t="shared" si="22"/>
        <v>1</v>
      </c>
    </row>
    <row r="129" spans="1:11" s="6" customFormat="1" ht="34.5" customHeight="1" thickBot="1">
      <c r="A129" s="73"/>
      <c r="B129" s="312">
        <v>85214</v>
      </c>
      <c r="C129" s="236" t="s">
        <v>73</v>
      </c>
      <c r="D129" s="229"/>
      <c r="E129" s="40">
        <f aca="true" t="shared" si="37" ref="E129:J129">SUM(E130:E131)</f>
        <v>2155000</v>
      </c>
      <c r="F129" s="40">
        <f t="shared" si="37"/>
        <v>1944000</v>
      </c>
      <c r="G129" s="40">
        <f t="shared" si="37"/>
        <v>0</v>
      </c>
      <c r="H129" s="40">
        <f t="shared" si="37"/>
        <v>0</v>
      </c>
      <c r="I129" s="40">
        <f t="shared" si="37"/>
        <v>1944000</v>
      </c>
      <c r="J129" s="40">
        <f t="shared" si="37"/>
        <v>0</v>
      </c>
      <c r="K129" s="174">
        <f t="shared" si="22"/>
        <v>0.9020881670533643</v>
      </c>
    </row>
    <row r="130" spans="1:11" s="4" customFormat="1" ht="50.25" customHeight="1" thickBot="1">
      <c r="A130" s="196"/>
      <c r="B130" s="196"/>
      <c r="C130" s="238" t="s">
        <v>82</v>
      </c>
      <c r="D130" s="225" t="s">
        <v>120</v>
      </c>
      <c r="E130" s="30">
        <f>IF('Załącznik Nr 1-dochody'!E202&gt;0,'Załącznik Nr 1-dochody'!E202,"")</f>
        <v>900000</v>
      </c>
      <c r="F130" s="30">
        <f>IF('Załącznik Nr 1-dochody'!F202&gt;0,'Załącznik Nr 1-dochody'!F202,"")</f>
        <v>827000</v>
      </c>
      <c r="G130" s="30">
        <f>IF('Załącznik Nr 1-dochody'!G202&gt;0,'Załącznik Nr 1-dochody'!G202,"")</f>
      </c>
      <c r="H130" s="30">
        <f>IF('Załącznik Nr 1-dochody'!H202&gt;0,'Załącznik Nr 1-dochody'!H202,"")</f>
      </c>
      <c r="I130" s="30">
        <f>IF('Załącznik Nr 1-dochody'!I202&gt;0,'Załącznik Nr 1-dochody'!I202,"")</f>
        <v>827000</v>
      </c>
      <c r="J130" s="99"/>
      <c r="K130" s="174">
        <f t="shared" si="22"/>
        <v>0.9188888888888889</v>
      </c>
    </row>
    <row r="131" spans="1:11" s="4" customFormat="1" ht="39" customHeight="1" thickBot="1">
      <c r="A131" s="196"/>
      <c r="B131" s="196"/>
      <c r="C131" s="235" t="s">
        <v>97</v>
      </c>
      <c r="D131" s="225" t="s">
        <v>141</v>
      </c>
      <c r="E131" s="30">
        <f>IF('Załącznik Nr 1-dochody'!E203&gt;0,'Załącznik Nr 1-dochody'!E203,"")</f>
        <v>1255000</v>
      </c>
      <c r="F131" s="30">
        <f>IF('Załącznik Nr 1-dochody'!F203&gt;0,'Załącznik Nr 1-dochody'!F203,"")</f>
        <v>1117000</v>
      </c>
      <c r="G131" s="30">
        <f>IF('Załącznik Nr 1-dochody'!G203&gt;0,'Załącznik Nr 1-dochody'!G203,"")</f>
      </c>
      <c r="H131" s="30">
        <f>IF('Załącznik Nr 1-dochody'!H203&gt;0,'Załącznik Nr 1-dochody'!H203,"")</f>
      </c>
      <c r="I131" s="30">
        <f>IF('Załącznik Nr 1-dochody'!I203&gt;0,'Załącznik Nr 1-dochody'!I203,"")</f>
        <v>1117000</v>
      </c>
      <c r="J131" s="99"/>
      <c r="K131" s="174">
        <f t="shared" si="22"/>
        <v>0.8900398406374502</v>
      </c>
    </row>
    <row r="132" spans="1:11" s="5" customFormat="1" ht="18" customHeight="1" thickBot="1">
      <c r="A132" s="204"/>
      <c r="B132" s="307">
        <v>85219</v>
      </c>
      <c r="C132" s="233" t="s">
        <v>53</v>
      </c>
      <c r="D132" s="221"/>
      <c r="E132" s="29">
        <f aca="true" t="shared" si="38" ref="E132:J132">SUM(E133:E135)</f>
        <v>683000</v>
      </c>
      <c r="F132" s="29">
        <f t="shared" si="38"/>
        <v>695000</v>
      </c>
      <c r="G132" s="29">
        <f t="shared" si="38"/>
        <v>20000</v>
      </c>
      <c r="H132" s="29">
        <f t="shared" si="38"/>
        <v>0</v>
      </c>
      <c r="I132" s="29">
        <f t="shared" si="38"/>
        <v>675000</v>
      </c>
      <c r="J132" s="29">
        <f t="shared" si="38"/>
        <v>0</v>
      </c>
      <c r="K132" s="174">
        <f t="shared" si="22"/>
        <v>1.0175695461200585</v>
      </c>
    </row>
    <row r="133" spans="1:11" s="4" customFormat="1" ht="15" customHeight="1" thickBot="1">
      <c r="A133" s="196"/>
      <c r="B133" s="196"/>
      <c r="C133" s="235" t="s">
        <v>48</v>
      </c>
      <c r="D133" s="225" t="s">
        <v>142</v>
      </c>
      <c r="E133" s="30">
        <f>IF('Załącznik Nr 1-dochody'!E205&gt;0,'Załącznik Nr 1-dochody'!E205,"")</f>
      </c>
      <c r="F133" s="30">
        <f>IF('Załącznik Nr 1-dochody'!F205&gt;0,'Załącznik Nr 1-dochody'!F205,"")</f>
      </c>
      <c r="G133" s="30">
        <f>IF('Załącznik Nr 1-dochody'!G205&gt;0,'Załącznik Nr 1-dochody'!G205,"")</f>
      </c>
      <c r="H133" s="30">
        <f>IF('Załącznik Nr 1-dochody'!H205&gt;0,'Załącznik Nr 1-dochody'!H205,"")</f>
      </c>
      <c r="I133" s="30">
        <f>IF('Załącznik Nr 1-dochody'!I205&gt;0,'Załącznik Nr 1-dochody'!I205,"")</f>
      </c>
      <c r="J133" s="90">
        <f>IF('Załącznik Nr 1-dochody'!J205&gt;0,'Załącznik Nr 1-dochody'!J205,"")</f>
      </c>
      <c r="K133" s="174"/>
    </row>
    <row r="134" spans="1:11" s="4" customFormat="1" ht="13.5" thickBot="1">
      <c r="A134" s="196"/>
      <c r="B134" s="196"/>
      <c r="C134" s="235" t="s">
        <v>4</v>
      </c>
      <c r="D134" s="225" t="s">
        <v>122</v>
      </c>
      <c r="E134" s="30">
        <f>IF('Załącznik Nr 1-dochody'!E206&gt;0,'Załącznik Nr 1-dochody'!E206,"")</f>
        <v>18000</v>
      </c>
      <c r="F134" s="30">
        <f>IF('Załącznik Nr 1-dochody'!F206&gt;0,'Załącznik Nr 1-dochody'!F206,"")</f>
        <v>20000</v>
      </c>
      <c r="G134" s="30">
        <f>IF('Załącznik Nr 1-dochody'!G206&gt;0,'Załącznik Nr 1-dochody'!G206,"")</f>
        <v>20000</v>
      </c>
      <c r="H134" s="30">
        <f>IF('Załącznik Nr 1-dochody'!H206&gt;0,'Załącznik Nr 1-dochody'!H206,"")</f>
      </c>
      <c r="I134" s="30">
        <f>IF('Załącznik Nr 1-dochody'!I206&gt;0,'Załącznik Nr 1-dochody'!I206,"")</f>
      </c>
      <c r="J134" s="90">
        <f>IF('Załącznik Nr 1-dochody'!J206&gt;0,'Załącznik Nr 1-dochody'!J206,"")</f>
      </c>
      <c r="K134" s="174">
        <f t="shared" si="22"/>
        <v>1.1111111111111112</v>
      </c>
    </row>
    <row r="135" spans="1:11" s="4" customFormat="1" ht="39" customHeight="1" thickBot="1">
      <c r="A135" s="196"/>
      <c r="B135" s="248"/>
      <c r="C135" s="235" t="s">
        <v>92</v>
      </c>
      <c r="D135" s="224" t="s">
        <v>141</v>
      </c>
      <c r="E135" s="30">
        <f>IF('Załącznik Nr 1-dochody'!E207&gt;0,'Załącznik Nr 1-dochody'!E207,"")</f>
        <v>665000</v>
      </c>
      <c r="F135" s="30">
        <f>IF('Załącznik Nr 1-dochody'!F207&gt;0,'Załącznik Nr 1-dochody'!F207,"")</f>
        <v>675000</v>
      </c>
      <c r="G135" s="30">
        <f>IF('Załącznik Nr 1-dochody'!G207&gt;0,'Załącznik Nr 1-dochody'!G207,"")</f>
      </c>
      <c r="H135" s="30">
        <f>IF('Załącznik Nr 1-dochody'!H207&gt;0,'Załącznik Nr 1-dochody'!H207,"")</f>
      </c>
      <c r="I135" s="30">
        <f>IF('Załącznik Nr 1-dochody'!I207&gt;0,'Załącznik Nr 1-dochody'!I207,"")</f>
        <v>675000</v>
      </c>
      <c r="J135" s="99"/>
      <c r="K135" s="174">
        <f t="shared" si="22"/>
        <v>1.0150375939849625</v>
      </c>
    </row>
    <row r="136" spans="1:11" s="5" customFormat="1" ht="30.75" customHeight="1" thickBot="1">
      <c r="A136" s="204"/>
      <c r="B136" s="305">
        <v>85228</v>
      </c>
      <c r="C136" s="236" t="s">
        <v>74</v>
      </c>
      <c r="D136" s="223"/>
      <c r="E136" s="39">
        <f aca="true" t="shared" si="39" ref="E136:J136">SUM(E137:E138)</f>
        <v>179000</v>
      </c>
      <c r="F136" s="39">
        <f t="shared" si="39"/>
        <v>189000</v>
      </c>
      <c r="G136" s="39">
        <f t="shared" si="39"/>
        <v>70000</v>
      </c>
      <c r="H136" s="39">
        <f t="shared" si="39"/>
        <v>0</v>
      </c>
      <c r="I136" s="39">
        <f t="shared" si="39"/>
        <v>119000</v>
      </c>
      <c r="J136" s="39">
        <f t="shared" si="39"/>
        <v>0</v>
      </c>
      <c r="K136" s="174">
        <f t="shared" si="22"/>
        <v>1.0558659217877095</v>
      </c>
    </row>
    <row r="137" spans="1:11" s="5" customFormat="1" ht="15" customHeight="1" thickBot="1">
      <c r="A137" s="204"/>
      <c r="B137" s="374"/>
      <c r="C137" s="413" t="s">
        <v>48</v>
      </c>
      <c r="D137" s="414" t="s">
        <v>142</v>
      </c>
      <c r="E137" s="30">
        <f>IF('Załącznik Nr 1-dochody'!E213&gt;0,'Załącznik Nr 1-dochody'!E213,"")</f>
        <v>62000</v>
      </c>
      <c r="F137" s="30">
        <f>IF('Załącznik Nr 1-dochody'!F213&gt;0,'Załącznik Nr 1-dochody'!F213,"")</f>
        <v>70000</v>
      </c>
      <c r="G137" s="30">
        <f>IF('Załącznik Nr 1-dochody'!G213&gt;0,'Załącznik Nr 1-dochody'!G213,"")</f>
        <v>70000</v>
      </c>
      <c r="H137" s="30">
        <f>IF('Załącznik Nr 1-dochody'!H213&gt;0,'Załącznik Nr 1-dochody'!H213,"")</f>
      </c>
      <c r="I137" s="30">
        <f>IF('Załącznik Nr 1-dochody'!I213&gt;0,'Załącznik Nr 1-dochody'!I213,"")</f>
      </c>
      <c r="J137" s="90">
        <f>IF('Załącznik Nr 1-dochody'!J213&gt;0,'Załącznik Nr 1-dochody'!J213,"")</f>
      </c>
      <c r="K137" s="174">
        <f t="shared" si="22"/>
        <v>1.1290322580645162</v>
      </c>
    </row>
    <row r="138" spans="1:11" s="8" customFormat="1" ht="50.25" customHeight="1" thickBot="1">
      <c r="A138" s="207"/>
      <c r="B138" s="313"/>
      <c r="C138" s="238" t="s">
        <v>82</v>
      </c>
      <c r="D138" s="222" t="s">
        <v>120</v>
      </c>
      <c r="E138" s="30">
        <f>IF('Załącznik Nr 1-dochody'!E214&gt;0,'Załącznik Nr 1-dochody'!E214,"")</f>
        <v>117000</v>
      </c>
      <c r="F138" s="30">
        <f>IF('Załącznik Nr 1-dochody'!F214&gt;0,'Załącznik Nr 1-dochody'!F214,"")</f>
        <v>119000</v>
      </c>
      <c r="G138" s="30">
        <f>IF('Załącznik Nr 1-dochody'!G214&gt;0,'Załącznik Nr 1-dochody'!G214,"")</f>
      </c>
      <c r="H138" s="30">
        <f>IF('Załącznik Nr 1-dochody'!H214&gt;0,'Załącznik Nr 1-dochody'!H214,"")</f>
      </c>
      <c r="I138" s="30">
        <f>IF('Załącznik Nr 1-dochody'!I214&gt;0,'Załącznik Nr 1-dochody'!I214,"")</f>
        <v>119000</v>
      </c>
      <c r="J138" s="90">
        <f>IF('Załącznik Nr 1-dochody'!J214&gt;0,'Załącznik Nr 1-dochody'!J214,"")</f>
      </c>
      <c r="K138" s="174">
        <f t="shared" si="22"/>
        <v>1.017094017094017</v>
      </c>
    </row>
    <row r="139" spans="1:11" s="5" customFormat="1" ht="21.75" customHeight="1" thickBot="1">
      <c r="A139" s="204"/>
      <c r="B139" s="307">
        <v>85295</v>
      </c>
      <c r="C139" s="233" t="s">
        <v>5</v>
      </c>
      <c r="D139" s="221"/>
      <c r="E139" s="29">
        <f aca="true" t="shared" si="40" ref="E139:J139">SUM(E140)</f>
        <v>399689</v>
      </c>
      <c r="F139" s="29">
        <f t="shared" si="40"/>
        <v>261000</v>
      </c>
      <c r="G139" s="29">
        <f t="shared" si="40"/>
        <v>0</v>
      </c>
      <c r="H139" s="29">
        <f t="shared" si="40"/>
        <v>0</v>
      </c>
      <c r="I139" s="29">
        <f t="shared" si="40"/>
        <v>261000</v>
      </c>
      <c r="J139" s="29">
        <f t="shared" si="40"/>
        <v>0</v>
      </c>
      <c r="K139" s="174">
        <f t="shared" si="22"/>
        <v>0.6530077134972441</v>
      </c>
    </row>
    <row r="140" spans="1:11" s="4" customFormat="1" ht="37.5" customHeight="1" thickBot="1">
      <c r="A140" s="196"/>
      <c r="B140" s="196"/>
      <c r="C140" s="235" t="s">
        <v>92</v>
      </c>
      <c r="D140" s="225" t="s">
        <v>141</v>
      </c>
      <c r="E140" s="30">
        <f>IF('Załącznik Nr 1-dochody'!E218&gt;0,'Załącznik Nr 1-dochody'!E218,"")</f>
        <v>399689</v>
      </c>
      <c r="F140" s="30">
        <f>IF('Załącznik Nr 1-dochody'!F218&gt;0,'Załącznik Nr 1-dochody'!F218,"")</f>
        <v>261000</v>
      </c>
      <c r="G140" s="30">
        <f>IF('Załącznik Nr 1-dochody'!G218&gt;0,'Załącznik Nr 1-dochody'!G218,"")</f>
      </c>
      <c r="H140" s="30">
        <f>IF('Załącznik Nr 1-dochody'!H218&gt;0,'Załącznik Nr 1-dochody'!H218,"")</f>
      </c>
      <c r="I140" s="30">
        <f>IF('Załącznik Nr 1-dochody'!I218&gt;0,'Załącznik Nr 1-dochody'!I218,"")</f>
        <v>261000</v>
      </c>
      <c r="J140" s="90">
        <f>IF('Załącznik Nr 1-dochody'!J211&gt;0,'Załącznik Nr 1-dochody'!J211,"")</f>
      </c>
      <c r="K140" s="174">
        <f t="shared" si="22"/>
        <v>0.6530077134972441</v>
      </c>
    </row>
    <row r="141" spans="1:11" s="4" customFormat="1" ht="22.5" customHeight="1" thickBot="1">
      <c r="A141" s="254">
        <v>854</v>
      </c>
      <c r="B141" s="254"/>
      <c r="C141" s="419" t="s">
        <v>55</v>
      </c>
      <c r="D141" s="420"/>
      <c r="E141" s="421">
        <f aca="true" t="shared" si="41" ref="E141:J141">SUM(E142)</f>
        <v>1234241</v>
      </c>
      <c r="F141" s="421">
        <f t="shared" si="41"/>
        <v>326769</v>
      </c>
      <c r="G141" s="421">
        <f t="shared" si="41"/>
        <v>0</v>
      </c>
      <c r="H141" s="421">
        <f t="shared" si="41"/>
        <v>0</v>
      </c>
      <c r="I141" s="421">
        <f t="shared" si="41"/>
        <v>98031</v>
      </c>
      <c r="J141" s="421">
        <f t="shared" si="41"/>
        <v>228738</v>
      </c>
      <c r="K141" s="174">
        <f t="shared" si="22"/>
        <v>0.26475299394526675</v>
      </c>
    </row>
    <row r="142" spans="1:11" s="4" customFormat="1" ht="23.25" customHeight="1" thickBot="1">
      <c r="A142" s="196"/>
      <c r="B142" s="372">
        <v>85415</v>
      </c>
      <c r="C142" s="423" t="s">
        <v>57</v>
      </c>
      <c r="D142" s="424"/>
      <c r="E142" s="425">
        <f aca="true" t="shared" si="42" ref="E142:J142">SUM(E143:E145)</f>
        <v>1234241</v>
      </c>
      <c r="F142" s="425">
        <f t="shared" si="42"/>
        <v>326769</v>
      </c>
      <c r="G142" s="425">
        <f t="shared" si="42"/>
        <v>0</v>
      </c>
      <c r="H142" s="425">
        <f t="shared" si="42"/>
        <v>0</v>
      </c>
      <c r="I142" s="425">
        <f t="shared" si="42"/>
        <v>98031</v>
      </c>
      <c r="J142" s="425">
        <f t="shared" si="42"/>
        <v>228738</v>
      </c>
      <c r="K142" s="174">
        <f t="shared" si="22"/>
        <v>0.26475299394526675</v>
      </c>
    </row>
    <row r="143" spans="1:11" s="4" customFormat="1" ht="76.5" customHeight="1" thickBot="1">
      <c r="A143" s="196"/>
      <c r="B143" s="196"/>
      <c r="C143" s="469" t="s">
        <v>317</v>
      </c>
      <c r="D143" s="210" t="s">
        <v>300</v>
      </c>
      <c r="E143" s="30">
        <f>IF('Załącznik Nr 1-dochody'!E229&gt;0,'Załącznik Nr 1-dochody'!E229,"")</f>
        <v>454369</v>
      </c>
      <c r="F143" s="30">
        <f>IF('Załącznik Nr 1-dochody'!F229&gt;0,'Załącznik Nr 1-dochody'!F229,"")</f>
        <v>228738</v>
      </c>
      <c r="G143" s="30">
        <f>IF('Załącznik Nr 1-dochody'!G229&gt;0,'Załącznik Nr 1-dochody'!G229,"")</f>
      </c>
      <c r="H143" s="30">
        <f>IF('Załącznik Nr 1-dochody'!H229&gt;0,'Załącznik Nr 1-dochody'!H229,"")</f>
      </c>
      <c r="I143" s="30">
        <f>IF('Załącznik Nr 1-dochody'!I229&gt;0,'Załącznik Nr 1-dochody'!I229,"")</f>
      </c>
      <c r="J143" s="30">
        <f>IF('Załącznik Nr 1-dochody'!J229&gt;0,'Załącznik Nr 1-dochody'!J229,"")</f>
        <v>228738</v>
      </c>
      <c r="K143" s="174">
        <f aca="true" t="shared" si="43" ref="K143:K166">F143/E143</f>
        <v>0.5034190272663848</v>
      </c>
    </row>
    <row r="144" spans="1:11" s="4" customFormat="1" ht="77.25" customHeight="1" thickBot="1">
      <c r="A144" s="196"/>
      <c r="B144" s="196"/>
      <c r="C144" s="469" t="s">
        <v>317</v>
      </c>
      <c r="D144" s="189" t="s">
        <v>299</v>
      </c>
      <c r="E144" s="30">
        <f>IF('Załącznik Nr 1-dochody'!E230&gt;0,'Załącznik Nr 1-dochody'!E230,"")</f>
        <v>236523</v>
      </c>
      <c r="F144" s="30">
        <f>IF('Załącznik Nr 1-dochody'!F230&gt;0,'Załącznik Nr 1-dochody'!F230,"")</f>
        <v>98031</v>
      </c>
      <c r="G144" s="30">
        <f>IF('Załącznik Nr 1-dochody'!G230&gt;0,'Załącznik Nr 1-dochody'!G230,"")</f>
      </c>
      <c r="H144" s="30">
        <f>IF('Załącznik Nr 1-dochody'!H230&gt;0,'Załącznik Nr 1-dochody'!H230,"")</f>
      </c>
      <c r="I144" s="30">
        <f>IF('Załącznik Nr 1-dochody'!I230&gt;0,'Załącznik Nr 1-dochody'!I230,"")</f>
        <v>98031</v>
      </c>
      <c r="J144" s="30">
        <f>IF('Załącznik Nr 1-dochody'!J230&gt;0,'Załącznik Nr 1-dochody'!J230,"")</f>
      </c>
      <c r="K144" s="174">
        <f t="shared" si="43"/>
        <v>0.41446709199528164</v>
      </c>
    </row>
    <row r="145" spans="1:11" s="4" customFormat="1" ht="42" customHeight="1" thickBot="1">
      <c r="A145" s="196"/>
      <c r="B145" s="196"/>
      <c r="C145" s="235" t="s">
        <v>92</v>
      </c>
      <c r="D145" s="228" t="s">
        <v>141</v>
      </c>
      <c r="E145" s="30">
        <f>IF('Załącznik Nr 1-dochody'!E231&gt;0,'Załącznik Nr 1-dochody'!E231,"")</f>
        <v>543349</v>
      </c>
      <c r="F145" s="30">
        <f>IF('Załącznik Nr 1-dochody'!F231&gt;0,'Załącznik Nr 1-dochody'!F231,"")</f>
      </c>
      <c r="G145" s="30">
        <f>IF('Załącznik Nr 1-dochody'!G231&gt;0,'Załącznik Nr 1-dochody'!G231,"")</f>
      </c>
      <c r="H145" s="30">
        <f>IF('Załącznik Nr 1-dochody'!H231&gt;0,'Załącznik Nr 1-dochody'!H231,"")</f>
      </c>
      <c r="I145" s="30">
        <f>IF('Załącznik Nr 1-dochody'!I231&gt;0,'Załącznik Nr 1-dochody'!I231,"")</f>
      </c>
      <c r="J145" s="30">
        <f>IF('Załącznik Nr 1-dochody'!J231&gt;0,'Załącznik Nr 1-dochody'!J231,"")</f>
      </c>
      <c r="K145" s="174"/>
    </row>
    <row r="146" spans="1:11" s="7" customFormat="1" ht="33" customHeight="1" thickBot="1">
      <c r="A146" s="253">
        <v>900</v>
      </c>
      <c r="B146" s="253"/>
      <c r="C146" s="243" t="s">
        <v>58</v>
      </c>
      <c r="D146" s="244"/>
      <c r="E146" s="209">
        <f aca="true" t="shared" si="44" ref="E146:J146">SUM(E147+E154+E156+E158+E160)</f>
        <v>8903170</v>
      </c>
      <c r="F146" s="209">
        <f t="shared" si="44"/>
        <v>16944218</v>
      </c>
      <c r="G146" s="209">
        <f t="shared" si="44"/>
        <v>12034218</v>
      </c>
      <c r="H146" s="209">
        <f t="shared" si="44"/>
        <v>0</v>
      </c>
      <c r="I146" s="209">
        <f t="shared" si="44"/>
        <v>0</v>
      </c>
      <c r="J146" s="209">
        <f t="shared" si="44"/>
        <v>4910000</v>
      </c>
      <c r="K146" s="174">
        <f t="shared" si="43"/>
        <v>1.9031668495603251</v>
      </c>
    </row>
    <row r="147" spans="1:11" s="5" customFormat="1" ht="32.25" customHeight="1" thickBot="1">
      <c r="A147" s="204"/>
      <c r="B147" s="305">
        <v>90001</v>
      </c>
      <c r="C147" s="236" t="s">
        <v>59</v>
      </c>
      <c r="D147" s="223"/>
      <c r="E147" s="39">
        <f aca="true" t="shared" si="45" ref="E147:J147">SUM(E148:E153)</f>
        <v>8466977</v>
      </c>
      <c r="F147" s="39">
        <f t="shared" si="45"/>
        <v>16520000</v>
      </c>
      <c r="G147" s="39">
        <f t="shared" si="45"/>
        <v>11610000</v>
      </c>
      <c r="H147" s="39">
        <f t="shared" si="45"/>
        <v>0</v>
      </c>
      <c r="I147" s="39">
        <f t="shared" si="45"/>
        <v>0</v>
      </c>
      <c r="J147" s="39">
        <f t="shared" si="45"/>
        <v>4910000</v>
      </c>
      <c r="K147" s="174">
        <f t="shared" si="43"/>
        <v>1.9511095872824504</v>
      </c>
    </row>
    <row r="148" spans="1:11" s="4" customFormat="1" ht="63.75" customHeight="1" thickBot="1">
      <c r="A148" s="196"/>
      <c r="B148" s="196"/>
      <c r="C148" s="235" t="s">
        <v>198</v>
      </c>
      <c r="D148" s="225" t="s">
        <v>109</v>
      </c>
      <c r="E148" s="30">
        <f>IF('Załącznik Nr 1-dochody'!E234&gt;0,'Załącznik Nr 1-dochody'!E234,"")</f>
      </c>
      <c r="F148" s="30">
        <f>IF('Załącznik Nr 1-dochody'!F234&gt;0,'Załącznik Nr 1-dochody'!F234,"")</f>
      </c>
      <c r="G148" s="30">
        <f>IF('Załącznik Nr 1-dochody'!G234&gt;0,'Załącznik Nr 1-dochody'!G234,"")</f>
      </c>
      <c r="H148" s="30">
        <f>IF('Załącznik Nr 1-dochody'!H234&gt;0,'Załącznik Nr 1-dochody'!H234,"")</f>
      </c>
      <c r="I148" s="30">
        <f>IF('Załącznik Nr 1-dochody'!I234&gt;0,'Załącznik Nr 1-dochody'!I234,"")</f>
      </c>
      <c r="J148" s="30">
        <f>IF('Załącznik Nr 1-dochody'!J234&gt;0,'Załącznik Nr 1-dochody'!J234,"")</f>
      </c>
      <c r="K148" s="174"/>
    </row>
    <row r="149" spans="1:11" s="4" customFormat="1" ht="63" customHeight="1" thickBot="1">
      <c r="A149" s="196"/>
      <c r="B149" s="196"/>
      <c r="C149" s="235" t="s">
        <v>198</v>
      </c>
      <c r="D149" s="225" t="s">
        <v>196</v>
      </c>
      <c r="E149" s="30">
        <f>IF('Załącznik Nr 1-dochody'!E235&gt;0,'Załącznik Nr 1-dochody'!E235,"")</f>
        <v>621977</v>
      </c>
      <c r="F149" s="30">
        <f>IF('Załącznik Nr 1-dochody'!F235&gt;0,'Załącznik Nr 1-dochody'!F235,"")</f>
      </c>
      <c r="G149" s="30">
        <f>IF('Załącznik Nr 1-dochody'!G235&gt;0,'Załącznik Nr 1-dochody'!G235,"")</f>
      </c>
      <c r="H149" s="30">
        <f>IF('Załącznik Nr 1-dochody'!H235&gt;0,'Załącznik Nr 1-dochody'!H235,"")</f>
      </c>
      <c r="I149" s="30">
        <f>IF('Załącznik Nr 1-dochody'!I235&gt;0,'Załącznik Nr 1-dochody'!I235,"")</f>
      </c>
      <c r="J149" s="30">
        <f>IF('Załącznik Nr 1-dochody'!J235&gt;0,'Załącznik Nr 1-dochody'!J235,"")</f>
      </c>
      <c r="K149" s="174"/>
    </row>
    <row r="150" spans="1:11" s="4" customFormat="1" ht="42" customHeight="1" thickBot="1">
      <c r="A150" s="196"/>
      <c r="B150" s="196"/>
      <c r="C150" s="235" t="s">
        <v>236</v>
      </c>
      <c r="D150" s="225" t="s">
        <v>109</v>
      </c>
      <c r="E150" s="30">
        <f>IF('Załącznik Nr 1-dochody'!E236&gt;0,'Załącznik Nr 1-dochody'!E236,"")</f>
        <v>1000000</v>
      </c>
      <c r="F150" s="30">
        <f>IF('Załącznik Nr 1-dochody'!F236&gt;0,'Załącznik Nr 1-dochody'!F236,"")</f>
        <v>11610000</v>
      </c>
      <c r="G150" s="30">
        <f>IF('Załącznik Nr 1-dochody'!G236&gt;0,'Załącznik Nr 1-dochody'!G236,"")</f>
        <v>11610000</v>
      </c>
      <c r="H150" s="30"/>
      <c r="I150" s="30"/>
      <c r="J150" s="90"/>
      <c r="K150" s="174">
        <f t="shared" si="43"/>
        <v>11.61</v>
      </c>
    </row>
    <row r="151" spans="1:11" s="4" customFormat="1" ht="41.25" customHeight="1" thickBot="1">
      <c r="A151" s="196"/>
      <c r="B151" s="206"/>
      <c r="C151" s="235" t="s">
        <v>237</v>
      </c>
      <c r="D151" s="225" t="s">
        <v>196</v>
      </c>
      <c r="E151" s="30">
        <f>IF('Załącznik Nr 1-dochody'!E237&gt;0,'Załącznik Nr 1-dochody'!E237,"")</f>
        <v>3110000</v>
      </c>
      <c r="F151" s="30">
        <f>IF('Załącznik Nr 1-dochody'!F237&gt;0,'Załącznik Nr 1-dochody'!F237,"")</f>
      </c>
      <c r="G151" s="30">
        <f>IF('Załącznik Nr 1-dochody'!G237&gt;0,'Załącznik Nr 1-dochody'!G237,"")</f>
      </c>
      <c r="H151" s="30">
        <f>IF('Załącznik Nr 1-dochody'!H237&gt;0,'Załącznik Nr 1-dochody'!H237,"")</f>
      </c>
      <c r="I151" s="30">
        <f>IF('Załącznik Nr 1-dochody'!I237&gt;0,'Załącznik Nr 1-dochody'!I237,"")</f>
      </c>
      <c r="J151" s="90">
        <f>IF('Załącznik Nr 1-dochody'!J237&gt;0,'Załącznik Nr 1-dochody'!J237,"")</f>
      </c>
      <c r="K151" s="174"/>
    </row>
    <row r="152" spans="1:11" s="4" customFormat="1" ht="43.5" customHeight="1" thickBot="1">
      <c r="A152" s="196"/>
      <c r="B152" s="206"/>
      <c r="C152" s="235" t="s">
        <v>305</v>
      </c>
      <c r="D152" s="224" t="s">
        <v>196</v>
      </c>
      <c r="E152" s="30">
        <f>IF('Załącznik Nr 1-dochody'!E238&gt;0,'Załącznik Nr 1-dochody'!E238,"")</f>
        <v>3700000</v>
      </c>
      <c r="F152" s="30">
        <f>IF('Załącznik Nr 1-dochody'!F238&gt;0,'Załącznik Nr 1-dochody'!F238,"")</f>
        <v>4910000</v>
      </c>
      <c r="G152" s="30"/>
      <c r="H152" s="30"/>
      <c r="I152" s="30"/>
      <c r="J152" s="90">
        <f>IF('Załącznik Nr 1-dochody'!J238&gt;0,'Załącznik Nr 1-dochody'!J238,"")</f>
        <v>4910000</v>
      </c>
      <c r="K152" s="174">
        <f t="shared" si="43"/>
        <v>1.327027027027027</v>
      </c>
    </row>
    <row r="153" spans="1:11" s="4" customFormat="1" ht="51.75" customHeight="1" thickBot="1">
      <c r="A153" s="196"/>
      <c r="B153" s="206"/>
      <c r="C153" s="235" t="s">
        <v>83</v>
      </c>
      <c r="D153" s="224" t="s">
        <v>207</v>
      </c>
      <c r="E153" s="30">
        <f>IF('Załącznik Nr 1-dochody'!E239&gt;0,'Załącznik Nr 1-dochody'!E239,"")</f>
        <v>35000</v>
      </c>
      <c r="F153" s="30">
        <f>IF('Załącznik Nr 1-dochody'!F239&gt;0,'Załącznik Nr 1-dochody'!F239,"")</f>
      </c>
      <c r="G153" s="30">
        <f>IF('Załącznik Nr 1-dochody'!G239&gt;0,'Załącznik Nr 1-dochody'!G239,"")</f>
      </c>
      <c r="H153" s="30">
        <f>IF('Załącznik Nr 1-dochody'!H239&gt;0,'Załącznik Nr 1-dochody'!H239,"")</f>
      </c>
      <c r="I153" s="30">
        <f>IF('Załącznik Nr 1-dochody'!I239&gt;0,'Załącznik Nr 1-dochody'!I239,"")</f>
      </c>
      <c r="J153" s="30">
        <f>IF('Załącznik Nr 1-dochody'!J239&gt;0,'Załącznik Nr 1-dochody'!J239,"")</f>
      </c>
      <c r="K153" s="174"/>
    </row>
    <row r="154" spans="1:11" s="5" customFormat="1" ht="21" customHeight="1" thickBot="1">
      <c r="A154" s="204"/>
      <c r="B154" s="305">
        <v>90002</v>
      </c>
      <c r="C154" s="236" t="s">
        <v>60</v>
      </c>
      <c r="D154" s="223"/>
      <c r="E154" s="39">
        <f aca="true" t="shared" si="46" ref="E154:J154">SUM(E155)</f>
        <v>349404</v>
      </c>
      <c r="F154" s="39">
        <f t="shared" si="46"/>
        <v>340400</v>
      </c>
      <c r="G154" s="39">
        <f t="shared" si="46"/>
        <v>340400</v>
      </c>
      <c r="H154" s="39">
        <f t="shared" si="46"/>
        <v>0</v>
      </c>
      <c r="I154" s="39">
        <f t="shared" si="46"/>
        <v>0</v>
      </c>
      <c r="J154" s="39">
        <f t="shared" si="46"/>
        <v>0</v>
      </c>
      <c r="K154" s="174">
        <f t="shared" si="43"/>
        <v>0.9742304037732825</v>
      </c>
    </row>
    <row r="155" spans="1:11" s="4" customFormat="1" ht="13.5" thickBot="1">
      <c r="A155" s="196"/>
      <c r="B155" s="206"/>
      <c r="C155" s="235" t="s">
        <v>48</v>
      </c>
      <c r="D155" s="225" t="s">
        <v>142</v>
      </c>
      <c r="E155" s="30">
        <f>IF('Załącznik Nr 1-dochody'!E241&gt;0,'Załącznik Nr 1-dochody'!E241,"")</f>
        <v>349404</v>
      </c>
      <c r="F155" s="30">
        <f>IF('Załącznik Nr 1-dochody'!F241&gt;0,'Załącznik Nr 1-dochody'!F241,"")</f>
        <v>340400</v>
      </c>
      <c r="G155" s="30">
        <f>IF('Załącznik Nr 1-dochody'!G241&gt;0,'Załącznik Nr 1-dochody'!G241,"")</f>
        <v>340400</v>
      </c>
      <c r="H155" s="30">
        <f>IF('Załącznik Nr 1-dochody'!H241&gt;0,'Załącznik Nr 1-dochody'!H241,"")</f>
      </c>
      <c r="I155" s="30">
        <f>IF('Załącznik Nr 1-dochody'!I241&gt;0,'Załącznik Nr 1-dochody'!I241,"")</f>
      </c>
      <c r="J155" s="90">
        <f>IF('Załącznik Nr 1-dochody'!J241&gt;0,'Załącznik Nr 1-dochody'!J241,"")</f>
      </c>
      <c r="K155" s="174">
        <f t="shared" si="43"/>
        <v>0.9742304037732825</v>
      </c>
    </row>
    <row r="156" spans="1:11" s="4" customFormat="1" ht="13.5" thickBot="1">
      <c r="A156" s="196"/>
      <c r="B156" s="309">
        <v>90003</v>
      </c>
      <c r="C156" s="239" t="s">
        <v>271</v>
      </c>
      <c r="D156" s="226"/>
      <c r="E156" s="218">
        <f aca="true" t="shared" si="47" ref="E156:J156">SUM(E157)</f>
        <v>2000</v>
      </c>
      <c r="F156" s="218">
        <f t="shared" si="47"/>
        <v>0</v>
      </c>
      <c r="G156" s="218">
        <f t="shared" si="47"/>
        <v>0</v>
      </c>
      <c r="H156" s="218">
        <f t="shared" si="47"/>
        <v>0</v>
      </c>
      <c r="I156" s="218">
        <f t="shared" si="47"/>
        <v>0</v>
      </c>
      <c r="J156" s="218">
        <f t="shared" si="47"/>
        <v>0</v>
      </c>
      <c r="K156" s="174">
        <f t="shared" si="43"/>
        <v>0</v>
      </c>
    </row>
    <row r="157" spans="1:11" s="4" customFormat="1" ht="42" customHeight="1" thickBot="1">
      <c r="A157" s="196"/>
      <c r="B157" s="196"/>
      <c r="C157" s="415" t="s">
        <v>270</v>
      </c>
      <c r="D157" s="431" t="s">
        <v>118</v>
      </c>
      <c r="E157" s="30">
        <f>IF('Załącznik Nr 1-dochody'!E243&gt;0,'Załącznik Nr 1-dochody'!E243,"")</f>
        <v>2000</v>
      </c>
      <c r="F157" s="30">
        <f>IF('Załącznik Nr 1-dochody'!F243&gt;0,'Załącznik Nr 1-dochody'!F243,"")</f>
      </c>
      <c r="G157" s="30">
        <f>IF('Załącznik Nr 1-dochody'!G243&gt;0,'Załącznik Nr 1-dochody'!G243,"")</f>
      </c>
      <c r="H157" s="30">
        <f>IF('Załącznik Nr 1-dochody'!H243&gt;0,'Załącznik Nr 1-dochody'!H243,"")</f>
      </c>
      <c r="I157" s="30">
        <f>IF('Załącznik Nr 1-dochody'!I243&gt;0,'Załącznik Nr 1-dochody'!I243,"")</f>
      </c>
      <c r="J157" s="30">
        <f>IF('Załącznik Nr 1-dochody'!J243&gt;0,'Załącznik Nr 1-dochody'!J243,"")</f>
      </c>
      <c r="K157" s="174"/>
    </row>
    <row r="158" spans="1:11" s="4" customFormat="1" ht="39" customHeight="1" thickBot="1">
      <c r="A158" s="196"/>
      <c r="B158" s="310">
        <v>90020</v>
      </c>
      <c r="C158" s="251" t="s">
        <v>180</v>
      </c>
      <c r="D158" s="250"/>
      <c r="E158" s="39">
        <f aca="true" t="shared" si="48" ref="E158:J158">SUM(E159)</f>
        <v>6589</v>
      </c>
      <c r="F158" s="39">
        <f t="shared" si="48"/>
        <v>4500</v>
      </c>
      <c r="G158" s="39">
        <f t="shared" si="48"/>
        <v>4500</v>
      </c>
      <c r="H158" s="39">
        <f t="shared" si="48"/>
        <v>0</v>
      </c>
      <c r="I158" s="39">
        <f t="shared" si="48"/>
        <v>0</v>
      </c>
      <c r="J158" s="39">
        <f t="shared" si="48"/>
        <v>0</v>
      </c>
      <c r="K158" s="174">
        <f t="shared" si="43"/>
        <v>0.6829564425557748</v>
      </c>
    </row>
    <row r="159" spans="1:11" s="4" customFormat="1" ht="15.75" customHeight="1" thickBot="1">
      <c r="A159" s="196"/>
      <c r="B159" s="196"/>
      <c r="C159" s="238" t="s">
        <v>182</v>
      </c>
      <c r="D159" s="225" t="s">
        <v>181</v>
      </c>
      <c r="E159" s="30">
        <f>IF('Załącznik Nr 1-dochody'!E245&gt;0,'Załącznik Nr 1-dochody'!E245,"")</f>
        <v>6589</v>
      </c>
      <c r="F159" s="30">
        <f>IF('Załącznik Nr 1-dochody'!F245&gt;0,'Załącznik Nr 1-dochody'!F245,"")</f>
        <v>4500</v>
      </c>
      <c r="G159" s="30">
        <f>IF('Załącznik Nr 1-dochody'!G245&gt;0,'Załącznik Nr 1-dochody'!G245,"")</f>
        <v>4500</v>
      </c>
      <c r="H159" s="30"/>
      <c r="I159" s="30"/>
      <c r="J159" s="90"/>
      <c r="K159" s="174">
        <f t="shared" si="43"/>
        <v>0.6829564425557748</v>
      </c>
    </row>
    <row r="160" spans="1:11" s="5" customFormat="1" ht="20.25" customHeight="1" thickBot="1">
      <c r="A160" s="204"/>
      <c r="B160" s="307">
        <v>90095</v>
      </c>
      <c r="C160" s="233" t="s">
        <v>5</v>
      </c>
      <c r="D160" s="221"/>
      <c r="E160" s="29">
        <f aca="true" t="shared" si="49" ref="E160:J160">SUM(E161:E162)</f>
        <v>78200</v>
      </c>
      <c r="F160" s="29">
        <f t="shared" si="49"/>
        <v>79318</v>
      </c>
      <c r="G160" s="29">
        <f t="shared" si="49"/>
        <v>79318</v>
      </c>
      <c r="H160" s="29">
        <f t="shared" si="49"/>
        <v>0</v>
      </c>
      <c r="I160" s="29">
        <f t="shared" si="49"/>
        <v>0</v>
      </c>
      <c r="J160" s="29">
        <f t="shared" si="49"/>
        <v>0</v>
      </c>
      <c r="K160" s="174">
        <f t="shared" si="43"/>
        <v>1.0142966751918159</v>
      </c>
    </row>
    <row r="161" spans="1:11" s="4" customFormat="1" ht="25.5" customHeight="1" thickBot="1">
      <c r="A161" s="196"/>
      <c r="B161" s="196"/>
      <c r="C161" s="235" t="s">
        <v>61</v>
      </c>
      <c r="D161" s="225" t="s">
        <v>146</v>
      </c>
      <c r="E161" s="30">
        <f>IF('Załącznik Nr 1-dochody'!E247&gt;0,'Załącznik Nr 1-dochody'!E247,"")</f>
        <v>41200</v>
      </c>
      <c r="F161" s="30">
        <f>IF('Załącznik Nr 1-dochody'!F247&gt;0,'Załącznik Nr 1-dochody'!F247,"")</f>
        <v>41818</v>
      </c>
      <c r="G161" s="30">
        <f>IF('Załącznik Nr 1-dochody'!G247&gt;0,'Załącznik Nr 1-dochody'!G247,"")</f>
        <v>41818</v>
      </c>
      <c r="H161" s="30">
        <f>IF('Załącznik Nr 1-dochody'!H247&gt;0,'Załącznik Nr 1-dochody'!H247,"")</f>
      </c>
      <c r="I161" s="30">
        <f>IF('Załącznik Nr 1-dochody'!I247&gt;0,'Załącznik Nr 1-dochody'!I247,"")</f>
      </c>
      <c r="J161" s="30">
        <f>IF('Załącznik Nr 1-dochody'!J247&gt;0,'Załącznik Nr 1-dochody'!J247,"")</f>
      </c>
      <c r="K161" s="174">
        <f t="shared" si="43"/>
        <v>1.015</v>
      </c>
    </row>
    <row r="162" spans="1:11" s="4" customFormat="1" ht="75.75" customHeight="1" thickBot="1">
      <c r="A162" s="196"/>
      <c r="B162" s="196"/>
      <c r="C162" s="240" t="s">
        <v>100</v>
      </c>
      <c r="D162" s="227" t="s">
        <v>113</v>
      </c>
      <c r="E162" s="172">
        <f>IF('Załącznik Nr 1-dochody'!E248&gt;0,'Załącznik Nr 1-dochody'!E248,"")</f>
        <v>37000</v>
      </c>
      <c r="F162" s="172">
        <f>IF('Załącznik Nr 1-dochody'!F248&gt;0,'Załącznik Nr 1-dochody'!F248,"")</f>
        <v>37500</v>
      </c>
      <c r="G162" s="172">
        <f>IF('Załącznik Nr 1-dochody'!G248&gt;0,'Załącznik Nr 1-dochody'!G248,"")</f>
        <v>37500</v>
      </c>
      <c r="H162" s="172">
        <f>IF('Załącznik Nr 1-dochody'!H248&gt;0,'Załącznik Nr 1-dochody'!H248,"")</f>
      </c>
      <c r="I162" s="172">
        <f>IF('Załącznik Nr 1-dochody'!I248&gt;0,'Załącznik Nr 1-dochody'!I248,"")</f>
      </c>
      <c r="J162" s="172">
        <f>IF('Załącznik Nr 1-dochody'!J248&gt;0,'Załącznik Nr 1-dochody'!J248,"")</f>
      </c>
      <c r="K162" s="174">
        <f t="shared" si="43"/>
        <v>1.0135135135135136</v>
      </c>
    </row>
    <row r="163" spans="1:11" s="4" customFormat="1" ht="30" customHeight="1" thickBot="1">
      <c r="A163" s="258">
        <v>926</v>
      </c>
      <c r="B163" s="258"/>
      <c r="C163" s="247" t="s">
        <v>197</v>
      </c>
      <c r="D163" s="259"/>
      <c r="E163" s="209">
        <f>SUM(E164)</f>
        <v>400000</v>
      </c>
      <c r="F163" s="209">
        <f aca="true" t="shared" si="50" ref="F163:J164">SUM(F164)</f>
        <v>0</v>
      </c>
      <c r="G163" s="209">
        <f t="shared" si="50"/>
        <v>0</v>
      </c>
      <c r="H163" s="209">
        <f t="shared" si="50"/>
        <v>0</v>
      </c>
      <c r="I163" s="209">
        <f t="shared" si="50"/>
        <v>0</v>
      </c>
      <c r="J163" s="209">
        <f t="shared" si="50"/>
        <v>0</v>
      </c>
      <c r="K163" s="174">
        <f t="shared" si="43"/>
        <v>0</v>
      </c>
    </row>
    <row r="164" spans="1:11" s="4" customFormat="1" ht="30.75" customHeight="1" thickBot="1">
      <c r="A164" s="252"/>
      <c r="B164" s="372">
        <v>92695</v>
      </c>
      <c r="C164" s="257" t="s">
        <v>5</v>
      </c>
      <c r="D164" s="256"/>
      <c r="E164" s="39">
        <f>SUM(E165)</f>
        <v>400000</v>
      </c>
      <c r="F164" s="39">
        <f t="shared" si="50"/>
        <v>0</v>
      </c>
      <c r="G164" s="39">
        <f t="shared" si="50"/>
        <v>0</v>
      </c>
      <c r="H164" s="39">
        <f t="shared" si="50"/>
        <v>0</v>
      </c>
      <c r="I164" s="39">
        <f t="shared" si="50"/>
        <v>0</v>
      </c>
      <c r="J164" s="39">
        <f t="shared" si="50"/>
        <v>0</v>
      </c>
      <c r="K164" s="174">
        <f t="shared" si="43"/>
        <v>0</v>
      </c>
    </row>
    <row r="165" spans="1:11" s="4" customFormat="1" ht="52.5" customHeight="1" thickBot="1">
      <c r="A165" s="196"/>
      <c r="B165" s="248"/>
      <c r="C165" s="235" t="s">
        <v>218</v>
      </c>
      <c r="D165" s="225" t="s">
        <v>109</v>
      </c>
      <c r="E165" s="30">
        <f>IF('Załącznik Nr 1-dochody'!E261&gt;0,'Załącznik Nr 1-dochody'!E261,"")</f>
        <v>400000</v>
      </c>
      <c r="F165" s="30">
        <f>IF('Załącznik Nr 1-dochody'!F261&gt;0,'Załącznik Nr 1-dochody'!F261,"")</f>
      </c>
      <c r="G165" s="30">
        <f>IF('Załącznik Nr 1-dochody'!G261&gt;0,'Załącznik Nr 1-dochody'!G261,"")</f>
      </c>
      <c r="H165" s="30">
        <f>IF('Załącznik Nr 1-dochody'!H261&gt;0,'Załącznik Nr 1-dochody'!H261,"")</f>
      </c>
      <c r="I165" s="30">
        <f>IF('Załącznik Nr 1-dochody'!I261&gt;0,'Załącznik Nr 1-dochody'!I261,"")</f>
      </c>
      <c r="J165" s="30">
        <f>IF('Załącznik Nr 1-dochody'!J261&gt;0,'Załącznik Nr 1-dochody'!J261,"")</f>
      </c>
      <c r="K165" s="174"/>
    </row>
    <row r="166" spans="1:11" s="9" customFormat="1" ht="38.25" customHeight="1" thickBot="1">
      <c r="A166" s="208"/>
      <c r="B166" s="208"/>
      <c r="C166" s="241" t="s">
        <v>66</v>
      </c>
      <c r="D166" s="232"/>
      <c r="E166" s="48">
        <f>SUM(E163+E146+E141+E118+E115+E98+E91+E61+E58+E51+E41+E36+E23+E12)</f>
        <v>105786214</v>
      </c>
      <c r="F166" s="48">
        <f aca="true" t="shared" si="51" ref="E166:J166">SUM(F163+F146+F141+F118+F115+F98+F91+F61+F58+F51+F41+F36+F23+F12)</f>
        <v>127315489</v>
      </c>
      <c r="G166" s="48">
        <f t="shared" si="51"/>
        <v>60841231</v>
      </c>
      <c r="H166" s="48">
        <f t="shared" si="51"/>
        <v>32109142</v>
      </c>
      <c r="I166" s="48">
        <f t="shared" si="51"/>
        <v>19377517</v>
      </c>
      <c r="J166" s="48">
        <f t="shared" si="51"/>
        <v>14987599</v>
      </c>
      <c r="K166" s="174">
        <f t="shared" si="43"/>
        <v>1.2035168306524326</v>
      </c>
    </row>
    <row r="167" spans="1:1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4"/>
    </row>
    <row r="168" s="4" customFormat="1" ht="12.75"/>
    <row r="170" ht="12.75">
      <c r="F170" s="627"/>
    </row>
  </sheetData>
  <printOptions/>
  <pageMargins left="0.7874015748031497" right="0.7874015748031497" top="0.984251968503937" bottom="0.984251968503937" header="0.5118110236220472" footer="0.1968503937007874"/>
  <pageSetup horizontalDpi="240" verticalDpi="240" orientation="landscape" paperSize="9" scale="8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0"/>
  <sheetViews>
    <sheetView zoomScale="75" zoomScaleNormal="75" workbookViewId="0" topLeftCell="B118">
      <selection activeCell="H139" sqref="H139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25390625" style="0" customWidth="1"/>
    <col min="6" max="6" width="13.875" style="0" customWidth="1"/>
    <col min="7" max="7" width="15.00390625" style="0" customWidth="1"/>
    <col min="8" max="8" width="14.125" style="0" customWidth="1"/>
    <col min="9" max="9" width="15.00390625" style="0" customWidth="1"/>
    <col min="10" max="10" width="13.25390625" style="0" customWidth="1"/>
  </cols>
  <sheetData>
    <row r="1" spans="1:10" ht="12.75">
      <c r="A1" s="41"/>
      <c r="B1" s="41"/>
      <c r="C1" s="41"/>
      <c r="D1" s="41"/>
      <c r="E1" s="41"/>
      <c r="F1" s="41"/>
      <c r="G1" s="41"/>
      <c r="H1" s="214" t="s">
        <v>203</v>
      </c>
      <c r="I1" s="41"/>
      <c r="J1" s="41"/>
    </row>
    <row r="2" spans="1:10" ht="12.75">
      <c r="A2" s="41"/>
      <c r="B2" s="41"/>
      <c r="C2" s="41"/>
      <c r="D2" s="41"/>
      <c r="E2" s="41"/>
      <c r="F2" s="41"/>
      <c r="G2" s="41"/>
      <c r="H2" s="214" t="s">
        <v>312</v>
      </c>
      <c r="I2" s="41"/>
      <c r="J2" s="41"/>
    </row>
    <row r="3" spans="1:10" ht="12.75">
      <c r="A3" s="41"/>
      <c r="B3" s="41"/>
      <c r="C3" s="41"/>
      <c r="D3" s="41"/>
      <c r="E3" s="41"/>
      <c r="F3" s="41"/>
      <c r="G3" s="41"/>
      <c r="H3" s="214" t="s">
        <v>209</v>
      </c>
      <c r="I3" s="41"/>
      <c r="J3" s="41"/>
    </row>
    <row r="4" spans="1:10" ht="12.75">
      <c r="A4" s="41"/>
      <c r="B4" s="41"/>
      <c r="C4" s="41"/>
      <c r="D4" s="41"/>
      <c r="E4" s="41"/>
      <c r="F4" s="41"/>
      <c r="G4" s="41"/>
      <c r="H4" s="214" t="s">
        <v>313</v>
      </c>
      <c r="I4" s="57"/>
      <c r="J4" s="41"/>
    </row>
    <row r="5" spans="1:10" ht="13.5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s="2" customFormat="1" ht="20.25">
      <c r="A6" s="42"/>
      <c r="B6" s="43"/>
      <c r="C6" s="44" t="s">
        <v>275</v>
      </c>
      <c r="D6" s="42"/>
      <c r="E6" s="43"/>
      <c r="F6" s="43"/>
      <c r="G6" s="43"/>
      <c r="H6" s="43"/>
      <c r="I6" s="43"/>
      <c r="J6" s="43"/>
    </row>
    <row r="7" spans="1:10" ht="13.5" thickBot="1">
      <c r="A7" s="41"/>
      <c r="B7" s="41"/>
      <c r="C7" s="41"/>
      <c r="D7" s="41"/>
      <c r="E7" s="45"/>
      <c r="F7" s="45"/>
      <c r="G7" s="45"/>
      <c r="H7" s="41"/>
      <c r="I7" s="41"/>
      <c r="J7" s="41"/>
    </row>
    <row r="8" spans="1:10" ht="27" customHeight="1" thickBot="1">
      <c r="A8" s="160" t="s">
        <v>0</v>
      </c>
      <c r="B8" s="59" t="s">
        <v>1</v>
      </c>
      <c r="C8" s="60" t="s">
        <v>2</v>
      </c>
      <c r="D8" s="61" t="s">
        <v>3</v>
      </c>
      <c r="E8" s="55"/>
      <c r="F8" s="63"/>
      <c r="G8" s="64" t="s">
        <v>149</v>
      </c>
      <c r="H8" s="65"/>
      <c r="I8" s="65"/>
      <c r="J8" s="82"/>
    </row>
    <row r="9" spans="1:10" ht="63.75" customHeight="1" thickBot="1">
      <c r="A9" s="161"/>
      <c r="B9" s="74"/>
      <c r="C9" s="75"/>
      <c r="D9" s="74"/>
      <c r="E9" s="403" t="s">
        <v>159</v>
      </c>
      <c r="F9" s="404" t="s">
        <v>160</v>
      </c>
      <c r="G9" s="404" t="s">
        <v>161</v>
      </c>
      <c r="H9" s="404" t="s">
        <v>162</v>
      </c>
      <c r="I9" s="404" t="s">
        <v>163</v>
      </c>
      <c r="J9" s="404" t="s">
        <v>164</v>
      </c>
    </row>
    <row r="10" spans="1:10" ht="14.25" customHeight="1" thickBot="1">
      <c r="A10" s="299">
        <v>1</v>
      </c>
      <c r="B10" s="96">
        <v>2</v>
      </c>
      <c r="C10" s="315">
        <v>3</v>
      </c>
      <c r="D10" s="96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6">
        <v>10</v>
      </c>
    </row>
    <row r="11" spans="1:11" ht="24.75" customHeight="1" thickBot="1">
      <c r="A11" s="282" t="s">
        <v>222</v>
      </c>
      <c r="B11" s="303"/>
      <c r="C11" s="316" t="s">
        <v>223</v>
      </c>
      <c r="D11" s="303"/>
      <c r="E11" s="34">
        <f>SUM(E12)</f>
        <v>0</v>
      </c>
      <c r="F11" s="34">
        <f aca="true" t="shared" si="0" ref="F11:J12">SUM(F12)</f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97"/>
    </row>
    <row r="12" spans="1:11" ht="33" customHeight="1">
      <c r="A12" s="300"/>
      <c r="B12" s="304" t="s">
        <v>224</v>
      </c>
      <c r="C12" s="317" t="s">
        <v>225</v>
      </c>
      <c r="D12" s="330"/>
      <c r="E12" s="29">
        <f>SUM(E13)</f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  <c r="K12" s="397"/>
    </row>
    <row r="13" spans="1:11" ht="69" customHeight="1" thickBot="1">
      <c r="A13" s="162"/>
      <c r="B13" s="74"/>
      <c r="C13" s="298" t="s">
        <v>76</v>
      </c>
      <c r="D13" s="74">
        <v>2110</v>
      </c>
      <c r="E13" s="36">
        <f>IF('Załącznik Nr 1-dochody'!F12&gt;0,'Załącznik Nr 1-dochody'!F12,"")</f>
      </c>
      <c r="F13" s="36"/>
      <c r="G13" s="36"/>
      <c r="H13" s="36">
        <f>IF('Załącznik Nr 1-dochody'!F12&gt;0,'Załącznik Nr 1-dochody'!F12,"")</f>
      </c>
      <c r="I13" s="36"/>
      <c r="J13" s="36"/>
      <c r="K13" s="397"/>
    </row>
    <row r="14" spans="1:11" ht="27.75" customHeight="1" thickBot="1">
      <c r="A14" s="242">
        <v>700</v>
      </c>
      <c r="B14" s="253"/>
      <c r="C14" s="318" t="s">
        <v>12</v>
      </c>
      <c r="D14" s="243"/>
      <c r="E14" s="34">
        <f aca="true" t="shared" si="1" ref="E14:J14">SUM(E15+E17)</f>
        <v>1004229</v>
      </c>
      <c r="F14" s="34">
        <f t="shared" si="1"/>
        <v>0</v>
      </c>
      <c r="G14" s="34">
        <f t="shared" si="1"/>
        <v>974229</v>
      </c>
      <c r="H14" s="34">
        <f t="shared" si="1"/>
        <v>30000</v>
      </c>
      <c r="I14" s="34">
        <f t="shared" si="1"/>
        <v>0</v>
      </c>
      <c r="J14" s="34">
        <f t="shared" si="1"/>
        <v>0</v>
      </c>
      <c r="K14" s="397"/>
    </row>
    <row r="15" spans="1:11" ht="39.75" customHeight="1">
      <c r="A15" s="165"/>
      <c r="B15" s="305">
        <v>70005</v>
      </c>
      <c r="C15" s="319" t="s">
        <v>13</v>
      </c>
      <c r="D15" s="331"/>
      <c r="E15" s="29">
        <f>IF(SUM(E16:E16)&gt;0,SUM(E16:E16),"")</f>
        <v>30000</v>
      </c>
      <c r="F15" s="390"/>
      <c r="G15" s="390"/>
      <c r="H15" s="29">
        <f>IF(SUM(H16:H16)&gt;0,SUM(H16:H16),"")</f>
        <v>30000</v>
      </c>
      <c r="I15" s="29">
        <f>SUM(I16)</f>
        <v>0</v>
      </c>
      <c r="J15" s="294"/>
      <c r="K15" s="397"/>
    </row>
    <row r="16" spans="1:11" ht="69" customHeight="1" thickBot="1">
      <c r="A16" s="297"/>
      <c r="B16" s="68"/>
      <c r="C16" s="637" t="s">
        <v>76</v>
      </c>
      <c r="D16" s="210" t="s">
        <v>116</v>
      </c>
      <c r="E16" s="211">
        <f>IF('Załącznik Nr 1-dochody'!F41&gt;0,'Załącznik Nr 1-dochody'!F41,"")</f>
        <v>30000</v>
      </c>
      <c r="F16" s="211"/>
      <c r="G16" s="211"/>
      <c r="H16" s="211">
        <f>IF('Załącznik Nr 1-dochody'!F41&gt;0,'Załącznik Nr 1-dochody'!F41,"")</f>
        <v>30000</v>
      </c>
      <c r="I16" s="211"/>
      <c r="J16" s="211"/>
      <c r="K16" s="397"/>
    </row>
    <row r="17" spans="1:11" ht="27" customHeight="1" thickBot="1">
      <c r="A17" s="297"/>
      <c r="B17" s="565">
        <v>70095</v>
      </c>
      <c r="C17" s="465" t="s">
        <v>5</v>
      </c>
      <c r="D17" s="193"/>
      <c r="E17" s="390">
        <f aca="true" t="shared" si="2" ref="E17:J17">SUM(E18)</f>
        <v>974229</v>
      </c>
      <c r="F17" s="390">
        <f t="shared" si="2"/>
        <v>0</v>
      </c>
      <c r="G17" s="390">
        <f t="shared" si="2"/>
        <v>974229</v>
      </c>
      <c r="H17" s="390">
        <f t="shared" si="2"/>
        <v>0</v>
      </c>
      <c r="I17" s="390">
        <f t="shared" si="2"/>
        <v>0</v>
      </c>
      <c r="J17" s="390">
        <f t="shared" si="2"/>
        <v>0</v>
      </c>
      <c r="K17" s="397"/>
    </row>
    <row r="18" spans="1:11" ht="69" customHeight="1" thickBot="1">
      <c r="A18" s="297"/>
      <c r="B18" s="68"/>
      <c r="C18" s="235" t="s">
        <v>308</v>
      </c>
      <c r="D18" s="189" t="s">
        <v>249</v>
      </c>
      <c r="E18" s="211">
        <f>IF('Załącznik Nr 1-dochody'!F45&gt;0,'Załącznik Nr 1-dochody'!F45,"")</f>
        <v>974229</v>
      </c>
      <c r="F18" s="38"/>
      <c r="G18" s="38">
        <f>E18</f>
        <v>974229</v>
      </c>
      <c r="H18" s="38"/>
      <c r="I18" s="38"/>
      <c r="J18" s="38"/>
      <c r="K18" s="397"/>
    </row>
    <row r="19" spans="1:11" ht="21.75" customHeight="1">
      <c r="A19" s="301">
        <v>710</v>
      </c>
      <c r="B19" s="306"/>
      <c r="C19" s="321" t="s">
        <v>15</v>
      </c>
      <c r="D19" s="185"/>
      <c r="E19" s="34">
        <f aca="true" t="shared" si="3" ref="E19:J19">SUM(E20+E22+E24+E26)</f>
        <v>291000</v>
      </c>
      <c r="F19" s="34">
        <f t="shared" si="3"/>
        <v>0</v>
      </c>
      <c r="G19" s="34">
        <f t="shared" si="3"/>
        <v>0</v>
      </c>
      <c r="H19" s="34">
        <f t="shared" si="3"/>
        <v>291000</v>
      </c>
      <c r="I19" s="34">
        <f t="shared" si="3"/>
        <v>0</v>
      </c>
      <c r="J19" s="34">
        <f t="shared" si="3"/>
        <v>0</v>
      </c>
      <c r="K19" s="397"/>
    </row>
    <row r="20" spans="1:11" ht="24" customHeight="1">
      <c r="A20" s="165"/>
      <c r="B20" s="305">
        <v>71013</v>
      </c>
      <c r="C20" s="319" t="s">
        <v>16</v>
      </c>
      <c r="D20" s="190"/>
      <c r="E20" s="29">
        <f aca="true" t="shared" si="4" ref="E20:J20">SUM(E21)</f>
        <v>85000</v>
      </c>
      <c r="F20" s="29">
        <f t="shared" si="4"/>
        <v>0</v>
      </c>
      <c r="G20" s="29">
        <f t="shared" si="4"/>
        <v>0</v>
      </c>
      <c r="H20" s="29">
        <f t="shared" si="4"/>
        <v>85000</v>
      </c>
      <c r="I20" s="29">
        <f t="shared" si="4"/>
        <v>0</v>
      </c>
      <c r="J20" s="29">
        <f t="shared" si="4"/>
        <v>0</v>
      </c>
      <c r="K20" s="397"/>
    </row>
    <row r="21" spans="1:11" ht="63.75" customHeight="1">
      <c r="A21" s="164"/>
      <c r="B21" s="196"/>
      <c r="C21" s="320" t="s">
        <v>96</v>
      </c>
      <c r="D21" s="189" t="s">
        <v>116</v>
      </c>
      <c r="E21" s="36">
        <f>IF('Załącznik Nr 1-dochody'!F51&gt;0,'Załącznik Nr 1-dochody'!F51,"")</f>
        <v>85000</v>
      </c>
      <c r="F21" s="36"/>
      <c r="G21" s="36"/>
      <c r="H21" s="36">
        <f>IF('Załącznik Nr 1-dochody'!F51&gt;0,'Załącznik Nr 1-dochody'!F51,"")</f>
        <v>85000</v>
      </c>
      <c r="I21" s="36"/>
      <c r="J21" s="36"/>
      <c r="K21" s="397"/>
    </row>
    <row r="22" spans="1:11" ht="27" customHeight="1">
      <c r="A22" s="165"/>
      <c r="B22" s="307">
        <v>71014</v>
      </c>
      <c r="C22" s="322" t="s">
        <v>17</v>
      </c>
      <c r="D22" s="187"/>
      <c r="E22" s="29">
        <f aca="true" t="shared" si="5" ref="E22:J22">SUM(E23)</f>
        <v>20000</v>
      </c>
      <c r="F22" s="29">
        <f t="shared" si="5"/>
        <v>0</v>
      </c>
      <c r="G22" s="29">
        <f t="shared" si="5"/>
        <v>0</v>
      </c>
      <c r="H22" s="29">
        <f t="shared" si="5"/>
        <v>20000</v>
      </c>
      <c r="I22" s="29">
        <f t="shared" si="5"/>
        <v>0</v>
      </c>
      <c r="J22" s="29">
        <f t="shared" si="5"/>
        <v>0</v>
      </c>
      <c r="K22" s="397"/>
    </row>
    <row r="23" spans="1:11" ht="63.75" customHeight="1">
      <c r="A23" s="164"/>
      <c r="B23" s="196"/>
      <c r="C23" s="320" t="s">
        <v>76</v>
      </c>
      <c r="D23" s="189" t="s">
        <v>116</v>
      </c>
      <c r="E23" s="36">
        <f>IF('Załącznik Nr 1-dochody'!F53&gt;0,'Załącznik Nr 1-dochody'!F53,"")</f>
        <v>20000</v>
      </c>
      <c r="F23" s="36"/>
      <c r="G23" s="36"/>
      <c r="H23" s="36">
        <f>IF('Załącznik Nr 1-dochody'!F53&gt;0,'Załącznik Nr 1-dochody'!F53,"")</f>
        <v>20000</v>
      </c>
      <c r="I23" s="36"/>
      <c r="J23" s="36"/>
      <c r="K23" s="397"/>
    </row>
    <row r="24" spans="1:11" ht="18" customHeight="1">
      <c r="A24" s="165"/>
      <c r="B24" s="307">
        <v>71015</v>
      </c>
      <c r="C24" s="322" t="s">
        <v>18</v>
      </c>
      <c r="D24" s="187"/>
      <c r="E24" s="29">
        <f aca="true" t="shared" si="6" ref="E24:J24">SUM(E25)</f>
        <v>186000</v>
      </c>
      <c r="F24" s="29">
        <f t="shared" si="6"/>
        <v>0</v>
      </c>
      <c r="G24" s="29">
        <f t="shared" si="6"/>
        <v>0</v>
      </c>
      <c r="H24" s="29">
        <f t="shared" si="6"/>
        <v>186000</v>
      </c>
      <c r="I24" s="29">
        <f t="shared" si="6"/>
        <v>0</v>
      </c>
      <c r="J24" s="29">
        <f t="shared" si="6"/>
        <v>0</v>
      </c>
      <c r="K24" s="397"/>
    </row>
    <row r="25" spans="1:11" ht="63.75" customHeight="1">
      <c r="A25" s="165"/>
      <c r="B25" s="308"/>
      <c r="C25" s="320" t="s">
        <v>76</v>
      </c>
      <c r="D25" s="194" t="s">
        <v>116</v>
      </c>
      <c r="E25" s="36">
        <f>IF('Załącznik Nr 1-dochody'!F55&gt;0,'Załącznik Nr 1-dochody'!F55,"")</f>
        <v>186000</v>
      </c>
      <c r="F25" s="36"/>
      <c r="G25" s="36"/>
      <c r="H25" s="36">
        <f>IF('Załącznik Nr 1-dochody'!F55&gt;0,'Załącznik Nr 1-dochody'!F55,"")</f>
        <v>186000</v>
      </c>
      <c r="I25" s="36"/>
      <c r="J25" s="36"/>
      <c r="K25" s="397"/>
    </row>
    <row r="26" spans="1:11" ht="33" customHeight="1">
      <c r="A26" s="164"/>
      <c r="B26" s="309">
        <v>71035</v>
      </c>
      <c r="C26" s="296" t="s">
        <v>226</v>
      </c>
      <c r="D26" s="193"/>
      <c r="E26" s="29">
        <f aca="true" t="shared" si="7" ref="E26:J26">SUM(E27)</f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397"/>
    </row>
    <row r="27" spans="1:11" ht="66" customHeight="1" thickBot="1">
      <c r="A27" s="164"/>
      <c r="B27" s="196"/>
      <c r="C27" s="320" t="s">
        <v>227</v>
      </c>
      <c r="D27" s="189" t="s">
        <v>211</v>
      </c>
      <c r="E27" s="36">
        <f>IF('Załącznik Nr 1-dochody'!F57&gt;0,'Załącznik Nr 1-dochody'!F57,"")</f>
      </c>
      <c r="F27" s="36"/>
      <c r="G27" s="36"/>
      <c r="H27" s="36"/>
      <c r="I27" s="36"/>
      <c r="J27" s="36">
        <f>E27</f>
      </c>
      <c r="K27" s="397"/>
    </row>
    <row r="28" spans="1:11" ht="21" customHeight="1">
      <c r="A28" s="301">
        <v>750</v>
      </c>
      <c r="B28" s="306"/>
      <c r="C28" s="321" t="s">
        <v>19</v>
      </c>
      <c r="D28" s="185"/>
      <c r="E28" s="392">
        <f aca="true" t="shared" si="8" ref="E28:J28">SUM(E33+E29)</f>
        <v>692000</v>
      </c>
      <c r="F28" s="392">
        <f t="shared" si="8"/>
        <v>0</v>
      </c>
      <c r="G28" s="392">
        <f t="shared" si="8"/>
        <v>0</v>
      </c>
      <c r="H28" s="392">
        <f t="shared" si="8"/>
        <v>195000</v>
      </c>
      <c r="I28" s="392">
        <f t="shared" si="8"/>
        <v>497000</v>
      </c>
      <c r="J28" s="392">
        <f t="shared" si="8"/>
        <v>0</v>
      </c>
      <c r="K28" s="397"/>
    </row>
    <row r="29" spans="1:11" s="3" customFormat="1" ht="18" customHeight="1">
      <c r="A29" s="163"/>
      <c r="B29" s="307">
        <v>75011</v>
      </c>
      <c r="C29" s="322" t="s">
        <v>20</v>
      </c>
      <c r="D29" s="187"/>
      <c r="E29" s="390">
        <f aca="true" t="shared" si="9" ref="E29:J29">SUM(E30:E32)</f>
        <v>668000</v>
      </c>
      <c r="F29" s="390">
        <f t="shared" si="9"/>
        <v>0</v>
      </c>
      <c r="G29" s="390">
        <f t="shared" si="9"/>
        <v>0</v>
      </c>
      <c r="H29" s="390">
        <f t="shared" si="9"/>
        <v>171000</v>
      </c>
      <c r="I29" s="390">
        <f t="shared" si="9"/>
        <v>497000</v>
      </c>
      <c r="J29" s="390">
        <f t="shared" si="9"/>
        <v>0</v>
      </c>
      <c r="K29" s="396"/>
    </row>
    <row r="30" spans="1:11" s="3" customFormat="1" ht="66.75" customHeight="1">
      <c r="A30" s="163"/>
      <c r="B30" s="374"/>
      <c r="C30" s="320" t="s">
        <v>227</v>
      </c>
      <c r="D30" s="386" t="s">
        <v>256</v>
      </c>
      <c r="E30" s="36">
        <f>IF('Załącznik Nr 1-dochody'!F61&gt;0,'Załącznik Nr 1-dochody'!F61,"")</f>
      </c>
      <c r="F30" s="36"/>
      <c r="G30" s="36"/>
      <c r="H30" s="36"/>
      <c r="I30" s="36"/>
      <c r="J30" s="36">
        <f>E30</f>
      </c>
      <c r="K30" s="396"/>
    </row>
    <row r="31" spans="1:11" ht="63.75" customHeight="1">
      <c r="A31" s="164"/>
      <c r="B31" s="196"/>
      <c r="C31" s="320" t="s">
        <v>82</v>
      </c>
      <c r="D31" s="189" t="s">
        <v>120</v>
      </c>
      <c r="E31" s="36">
        <f>IF('Załącznik Nr 1-dochody'!F60&gt;0,'Załącznik Nr 1-dochody'!F60,"")</f>
        <v>497000</v>
      </c>
      <c r="F31" s="36"/>
      <c r="G31" s="36"/>
      <c r="H31" s="36"/>
      <c r="I31" s="36">
        <f>IF('Załącznik Nr 1-dochody'!F60&gt;0,'Załącznik Nr 1-dochody'!F60,"")</f>
        <v>497000</v>
      </c>
      <c r="J31" s="36"/>
      <c r="K31" s="397"/>
    </row>
    <row r="32" spans="1:11" ht="63.75" customHeight="1">
      <c r="A32" s="164"/>
      <c r="B32" s="206"/>
      <c r="C32" s="320" t="s">
        <v>76</v>
      </c>
      <c r="D32" s="189" t="s">
        <v>116</v>
      </c>
      <c r="E32" s="36">
        <f>IF('Załącznik Nr 1-dochody'!F62&gt;0,'Załącznik Nr 1-dochody'!F62,"")</f>
        <v>171000</v>
      </c>
      <c r="F32" s="36"/>
      <c r="G32" s="36"/>
      <c r="H32" s="36">
        <f>IF('Załącznik Nr 1-dochody'!F62&gt;0,'Załącznik Nr 1-dochody'!F62,"")</f>
        <v>171000</v>
      </c>
      <c r="I32" s="36"/>
      <c r="J32" s="36"/>
      <c r="K32" s="397"/>
    </row>
    <row r="33" spans="1:11" s="3" customFormat="1" ht="18" customHeight="1">
      <c r="A33" s="163"/>
      <c r="B33" s="305">
        <v>75045</v>
      </c>
      <c r="C33" s="319" t="s">
        <v>23</v>
      </c>
      <c r="D33" s="190"/>
      <c r="E33" s="29">
        <f aca="true" t="shared" si="10" ref="E33:J33">SUM(E34)</f>
        <v>24000</v>
      </c>
      <c r="F33" s="29">
        <f t="shared" si="10"/>
        <v>0</v>
      </c>
      <c r="G33" s="29">
        <f t="shared" si="10"/>
        <v>0</v>
      </c>
      <c r="H33" s="29">
        <f t="shared" si="10"/>
        <v>24000</v>
      </c>
      <c r="I33" s="29">
        <f t="shared" si="10"/>
        <v>0</v>
      </c>
      <c r="J33" s="29">
        <f t="shared" si="10"/>
        <v>0</v>
      </c>
      <c r="K33" s="396"/>
    </row>
    <row r="34" spans="1:11" ht="66" customHeight="1" thickBot="1">
      <c r="A34" s="164"/>
      <c r="B34" s="196"/>
      <c r="C34" s="320" t="s">
        <v>76</v>
      </c>
      <c r="D34" s="189" t="s">
        <v>116</v>
      </c>
      <c r="E34" s="36">
        <f>IF('Załącznik Nr 1-dochody'!F73&gt;0,'Załącznik Nr 1-dochody'!F73,"")</f>
        <v>24000</v>
      </c>
      <c r="F34" s="36"/>
      <c r="G34" s="36"/>
      <c r="H34" s="36">
        <f>IF('Załącznik Nr 1-dochody'!F73&gt;0,'Załącznik Nr 1-dochody'!F73,"")</f>
        <v>24000</v>
      </c>
      <c r="I34" s="36"/>
      <c r="J34" s="36"/>
      <c r="K34" s="396"/>
    </row>
    <row r="35" spans="1:11" s="1" customFormat="1" ht="57.75" customHeight="1" thickBot="1">
      <c r="A35" s="301">
        <v>751</v>
      </c>
      <c r="B35" s="306"/>
      <c r="C35" s="321" t="s">
        <v>24</v>
      </c>
      <c r="D35" s="185"/>
      <c r="E35" s="34">
        <f aca="true" t="shared" si="11" ref="E35:J35">SUM(E36+E38+E40)</f>
        <v>8257</v>
      </c>
      <c r="F35" s="34">
        <f t="shared" si="11"/>
        <v>0</v>
      </c>
      <c r="G35" s="34">
        <f t="shared" si="11"/>
        <v>0</v>
      </c>
      <c r="H35" s="34">
        <f t="shared" si="11"/>
        <v>0</v>
      </c>
      <c r="I35" s="34">
        <f t="shared" si="11"/>
        <v>8257</v>
      </c>
      <c r="J35" s="34">
        <f t="shared" si="11"/>
        <v>0</v>
      </c>
      <c r="K35" s="397"/>
    </row>
    <row r="36" spans="1:11" s="3" customFormat="1" ht="33.75" customHeight="1">
      <c r="A36" s="653"/>
      <c r="B36" s="348">
        <v>75101</v>
      </c>
      <c r="C36" s="322" t="s">
        <v>70</v>
      </c>
      <c r="D36" s="187"/>
      <c r="E36" s="29">
        <f aca="true" t="shared" si="12" ref="E36:J36">SUM(E37)</f>
        <v>8257</v>
      </c>
      <c r="F36" s="29">
        <f t="shared" si="12"/>
        <v>0</v>
      </c>
      <c r="G36" s="29">
        <f t="shared" si="12"/>
        <v>0</v>
      </c>
      <c r="H36" s="29">
        <f t="shared" si="12"/>
        <v>0</v>
      </c>
      <c r="I36" s="29">
        <f t="shared" si="12"/>
        <v>8257</v>
      </c>
      <c r="J36" s="29">
        <f t="shared" si="12"/>
        <v>0</v>
      </c>
      <c r="K36" s="396"/>
    </row>
    <row r="37" spans="1:11" s="3" customFormat="1" ht="64.5" customHeight="1" thickBot="1">
      <c r="A37" s="204"/>
      <c r="B37" s="551"/>
      <c r="C37" s="320" t="s">
        <v>82</v>
      </c>
      <c r="D37" s="332" t="s">
        <v>120</v>
      </c>
      <c r="E37" s="36">
        <f>IF('Załącznik Nr 1-dochody'!F76&gt;0,'Załącznik Nr 1-dochody'!F76,"")</f>
        <v>8257</v>
      </c>
      <c r="F37" s="36"/>
      <c r="G37" s="36"/>
      <c r="H37" s="36"/>
      <c r="I37" s="36">
        <f>IF('Załącznik Nr 1-dochody'!F76&gt;0,'Załącznik Nr 1-dochody'!F76,"")</f>
        <v>8257</v>
      </c>
      <c r="J37" s="36"/>
      <c r="K37" s="396"/>
    </row>
    <row r="38" spans="1:11" s="3" customFormat="1" ht="32.25" customHeight="1" thickBot="1">
      <c r="A38" s="204"/>
      <c r="B38" s="652">
        <v>75107</v>
      </c>
      <c r="C38" s="468" t="s">
        <v>266</v>
      </c>
      <c r="D38" s="478"/>
      <c r="E38" s="294">
        <f aca="true" t="shared" si="13" ref="E38:J38">SUM(E39)</f>
        <v>0</v>
      </c>
      <c r="F38" s="294">
        <f t="shared" si="13"/>
        <v>0</v>
      </c>
      <c r="G38" s="294">
        <f t="shared" si="13"/>
        <v>0</v>
      </c>
      <c r="H38" s="294">
        <f t="shared" si="13"/>
        <v>0</v>
      </c>
      <c r="I38" s="294">
        <f t="shared" si="13"/>
        <v>0</v>
      </c>
      <c r="J38" s="294">
        <f t="shared" si="13"/>
        <v>0</v>
      </c>
      <c r="K38" s="396"/>
    </row>
    <row r="39" spans="1:11" s="3" customFormat="1" ht="64.5" customHeight="1" thickBot="1">
      <c r="A39" s="204"/>
      <c r="B39" s="551"/>
      <c r="C39" s="467" t="s">
        <v>82</v>
      </c>
      <c r="D39" s="484" t="s">
        <v>120</v>
      </c>
      <c r="E39" s="36">
        <f>IF('Załącznik Nr 1-dochody'!F78&gt;0,'Załącznik Nr 1-dochody'!F78,"")</f>
      </c>
      <c r="F39" s="38"/>
      <c r="G39" s="38"/>
      <c r="H39" s="38"/>
      <c r="I39" s="38">
        <f>E39</f>
      </c>
      <c r="J39" s="38"/>
      <c r="K39" s="396"/>
    </row>
    <row r="40" spans="1:11" s="3" customFormat="1" ht="16.5" customHeight="1" thickBot="1">
      <c r="A40" s="204"/>
      <c r="B40" s="652">
        <v>75108</v>
      </c>
      <c r="C40" s="468" t="s">
        <v>267</v>
      </c>
      <c r="D40" s="483"/>
      <c r="E40" s="294">
        <f aca="true" t="shared" si="14" ref="E40:J40">SUM(E41)</f>
        <v>0</v>
      </c>
      <c r="F40" s="294">
        <f t="shared" si="14"/>
        <v>0</v>
      </c>
      <c r="G40" s="294">
        <f t="shared" si="14"/>
        <v>0</v>
      </c>
      <c r="H40" s="294">
        <f t="shared" si="14"/>
        <v>0</v>
      </c>
      <c r="I40" s="294">
        <f t="shared" si="14"/>
        <v>0</v>
      </c>
      <c r="J40" s="294">
        <f t="shared" si="14"/>
        <v>0</v>
      </c>
      <c r="K40" s="396"/>
    </row>
    <row r="41" spans="1:11" s="3" customFormat="1" ht="64.5" customHeight="1" thickBot="1">
      <c r="A41" s="654"/>
      <c r="B41" s="551"/>
      <c r="C41" s="467" t="s">
        <v>82</v>
      </c>
      <c r="D41" s="484" t="s">
        <v>120</v>
      </c>
      <c r="E41" s="36">
        <f>IF('Załącznik Nr 1-dochody'!F80&gt;0,'Załącznik Nr 1-dochody'!F80,"")</f>
      </c>
      <c r="F41" s="38"/>
      <c r="G41" s="38"/>
      <c r="H41" s="38"/>
      <c r="I41" s="38">
        <f>E41</f>
      </c>
      <c r="J41" s="38"/>
      <c r="K41" s="396"/>
    </row>
    <row r="42" spans="1:11" s="1" customFormat="1" ht="30" customHeight="1">
      <c r="A42" s="301">
        <v>754</v>
      </c>
      <c r="B42" s="306"/>
      <c r="C42" s="321" t="s">
        <v>25</v>
      </c>
      <c r="D42" s="185"/>
      <c r="E42" s="34">
        <f aca="true" t="shared" si="15" ref="E42:J42">SUM(E43)</f>
        <v>3899000</v>
      </c>
      <c r="F42" s="34">
        <f t="shared" si="15"/>
        <v>0</v>
      </c>
      <c r="G42" s="34">
        <f t="shared" si="15"/>
        <v>0</v>
      </c>
      <c r="H42" s="34">
        <f t="shared" si="15"/>
        <v>3899000</v>
      </c>
      <c r="I42" s="34">
        <f t="shared" si="15"/>
        <v>0</v>
      </c>
      <c r="J42" s="34">
        <f t="shared" si="15"/>
        <v>0</v>
      </c>
      <c r="K42" s="397"/>
    </row>
    <row r="43" spans="1:11" s="3" customFormat="1" ht="30" customHeight="1">
      <c r="A43" s="163"/>
      <c r="B43" s="307">
        <v>75411</v>
      </c>
      <c r="C43" s="322" t="s">
        <v>26</v>
      </c>
      <c r="D43" s="187"/>
      <c r="E43" s="29">
        <f aca="true" t="shared" si="16" ref="E43:J43">SUM(E44:E46)</f>
        <v>3899000</v>
      </c>
      <c r="F43" s="29">
        <f t="shared" si="16"/>
        <v>0</v>
      </c>
      <c r="G43" s="29">
        <f t="shared" si="16"/>
        <v>0</v>
      </c>
      <c r="H43" s="29">
        <f t="shared" si="16"/>
        <v>3899000</v>
      </c>
      <c r="I43" s="29">
        <f t="shared" si="16"/>
        <v>0</v>
      </c>
      <c r="J43" s="29">
        <f t="shared" si="16"/>
        <v>0</v>
      </c>
      <c r="K43" s="396"/>
    </row>
    <row r="44" spans="1:11" ht="63" customHeight="1">
      <c r="A44" s="164"/>
      <c r="B44" s="196"/>
      <c r="C44" s="320" t="s">
        <v>76</v>
      </c>
      <c r="D44" s="189" t="s">
        <v>116</v>
      </c>
      <c r="E44" s="36">
        <f>IF('Załącznik Nr 1-dochody'!F83&gt;0,'Załącznik Nr 1-dochody'!F83,"")</f>
        <v>3899000</v>
      </c>
      <c r="F44" s="36"/>
      <c r="G44" s="36"/>
      <c r="H44" s="36">
        <f>IF('Załącznik Nr 1-dochody'!F83&gt;0,'Załącznik Nr 1-dochody'!F83,"")</f>
        <v>3899000</v>
      </c>
      <c r="I44" s="36"/>
      <c r="J44" s="36"/>
      <c r="K44" s="397"/>
    </row>
    <row r="45" spans="1:11" ht="50.25" customHeight="1">
      <c r="A45" s="164"/>
      <c r="B45" s="196"/>
      <c r="C45" s="295" t="s">
        <v>101</v>
      </c>
      <c r="D45" s="189" t="s">
        <v>124</v>
      </c>
      <c r="E45" s="36">
        <f>IF('Załącznik Nr 1-dochody'!F84&gt;0,'Załącznik Nr 1-dochody'!F84,"")</f>
      </c>
      <c r="F45" s="36"/>
      <c r="G45" s="36"/>
      <c r="H45" s="36">
        <f>IF('Załącznik Nr 1-dochody'!F84&gt;0,'Załącznik Nr 1-dochody'!F84,"")</f>
      </c>
      <c r="I45" s="36"/>
      <c r="J45" s="36"/>
      <c r="K45" s="397"/>
    </row>
    <row r="46" spans="1:11" ht="53.25" customHeight="1" thickBot="1">
      <c r="A46" s="166"/>
      <c r="B46" s="205"/>
      <c r="C46" s="323" t="s">
        <v>83</v>
      </c>
      <c r="D46" s="195" t="s">
        <v>125</v>
      </c>
      <c r="E46" s="291">
        <f>IF('Załącznik Nr 1-dochody'!F85&gt;0,'Załącznik Nr 1-dochody'!F85,"")</f>
      </c>
      <c r="F46" s="36"/>
      <c r="G46" s="36"/>
      <c r="H46" s="291"/>
      <c r="I46" s="291"/>
      <c r="J46" s="291">
        <f>E46</f>
      </c>
      <c r="K46" s="397"/>
    </row>
    <row r="47" spans="1:11" ht="78" customHeight="1" thickBot="1">
      <c r="A47" s="242">
        <v>756</v>
      </c>
      <c r="B47" s="253"/>
      <c r="C47" s="318" t="s">
        <v>179</v>
      </c>
      <c r="D47" s="333"/>
      <c r="E47" s="290">
        <f>SUM(E48)</f>
        <v>190000</v>
      </c>
      <c r="F47" s="290">
        <f aca="true" t="shared" si="17" ref="F47:J48">SUM(F48)</f>
        <v>0</v>
      </c>
      <c r="G47" s="290">
        <f t="shared" si="17"/>
        <v>190000</v>
      </c>
      <c r="H47" s="290">
        <f t="shared" si="17"/>
        <v>0</v>
      </c>
      <c r="I47" s="290">
        <f t="shared" si="17"/>
        <v>0</v>
      </c>
      <c r="J47" s="290">
        <f t="shared" si="17"/>
        <v>0</v>
      </c>
      <c r="K47" s="397"/>
    </row>
    <row r="48" spans="1:11" ht="69" customHeight="1">
      <c r="A48" s="164"/>
      <c r="B48" s="307">
        <v>75615</v>
      </c>
      <c r="C48" s="322" t="s">
        <v>228</v>
      </c>
      <c r="D48" s="192"/>
      <c r="E48" s="29">
        <f>SUM(E49)</f>
        <v>190000</v>
      </c>
      <c r="F48" s="29">
        <f t="shared" si="17"/>
        <v>0</v>
      </c>
      <c r="G48" s="29">
        <f t="shared" si="17"/>
        <v>190000</v>
      </c>
      <c r="H48" s="29">
        <f t="shared" si="17"/>
        <v>0</v>
      </c>
      <c r="I48" s="29">
        <f t="shared" si="17"/>
        <v>0</v>
      </c>
      <c r="J48" s="29">
        <f t="shared" si="17"/>
        <v>0</v>
      </c>
      <c r="K48" s="397"/>
    </row>
    <row r="49" spans="1:11" ht="53.25" customHeight="1" thickBot="1">
      <c r="A49" s="164"/>
      <c r="B49" s="196"/>
      <c r="C49" s="295" t="s">
        <v>80</v>
      </c>
      <c r="D49" s="191" t="s">
        <v>118</v>
      </c>
      <c r="E49" s="36">
        <f>IF('Załącznik Nr 1-dochody'!F97&gt;0,'Załącznik Nr 1-dochody'!F97,"")</f>
        <v>190000</v>
      </c>
      <c r="F49" s="36"/>
      <c r="G49" s="36">
        <f>IF('Załącznik Nr 1-dochody'!F97&gt;0,'Załącznik Nr 1-dochody'!F97,"")</f>
        <v>190000</v>
      </c>
      <c r="H49" s="36"/>
      <c r="I49" s="36"/>
      <c r="J49" s="36"/>
      <c r="K49" s="397"/>
    </row>
    <row r="50" spans="1:11" s="1" customFormat="1" ht="22.5" customHeight="1">
      <c r="A50" s="301">
        <v>801</v>
      </c>
      <c r="B50" s="306"/>
      <c r="C50" s="321" t="s">
        <v>42</v>
      </c>
      <c r="D50" s="185"/>
      <c r="E50" s="392">
        <f aca="true" t="shared" si="18" ref="E50:J50">SUM(E58+E55+E51)</f>
        <v>0</v>
      </c>
      <c r="F50" s="392">
        <f t="shared" si="18"/>
        <v>0</v>
      </c>
      <c r="G50" s="392">
        <f t="shared" si="18"/>
        <v>0</v>
      </c>
      <c r="H50" s="392">
        <f t="shared" si="18"/>
        <v>0</v>
      </c>
      <c r="I50" s="392">
        <f t="shared" si="18"/>
        <v>0</v>
      </c>
      <c r="J50" s="392">
        <f t="shared" si="18"/>
        <v>0</v>
      </c>
      <c r="K50" s="397"/>
    </row>
    <row r="51" spans="1:11" s="1" customFormat="1" ht="22.5" customHeight="1">
      <c r="A51" s="377"/>
      <c r="B51" s="387">
        <v>80101</v>
      </c>
      <c r="C51" s="324" t="s">
        <v>258</v>
      </c>
      <c r="D51" s="186"/>
      <c r="E51" s="390">
        <f aca="true" t="shared" si="19" ref="E51:J51">SUM(E52:E54)</f>
        <v>0</v>
      </c>
      <c r="F51" s="390">
        <f t="shared" si="19"/>
        <v>0</v>
      </c>
      <c r="G51" s="390">
        <f t="shared" si="19"/>
        <v>0</v>
      </c>
      <c r="H51" s="390">
        <f t="shared" si="19"/>
        <v>0</v>
      </c>
      <c r="I51" s="390">
        <f t="shared" si="19"/>
        <v>0</v>
      </c>
      <c r="J51" s="390">
        <f t="shared" si="19"/>
        <v>0</v>
      </c>
      <c r="K51" s="397"/>
    </row>
    <row r="52" spans="1:11" s="1" customFormat="1" ht="67.5" customHeight="1">
      <c r="A52" s="377"/>
      <c r="B52" s="388"/>
      <c r="C52" s="235" t="s">
        <v>246</v>
      </c>
      <c r="D52" s="389" t="s">
        <v>144</v>
      </c>
      <c r="E52" s="36">
        <f>IF('Załącznik Nr 1-dochody'!F141&gt;0,'Załącznik Nr 1-dochody'!F141,"")</f>
      </c>
      <c r="F52" s="36"/>
      <c r="G52" s="36">
        <f>IF('Załącznik Nr 1-dochody'!F140&gt;0,'Załącznik Nr 1-dochody'!F140,"")</f>
      </c>
      <c r="H52" s="36"/>
      <c r="I52" s="36"/>
      <c r="J52" s="36"/>
      <c r="K52" s="397"/>
    </row>
    <row r="53" spans="1:11" s="1" customFormat="1" ht="72" customHeight="1">
      <c r="A53" s="377"/>
      <c r="B53" s="388"/>
      <c r="C53" s="235" t="s">
        <v>245</v>
      </c>
      <c r="D53" s="389" t="s">
        <v>144</v>
      </c>
      <c r="E53" s="36">
        <f>IF('Załącznik Nr 1-dochody'!F140&gt;0,'Załącznik Nr 1-dochody'!F140,"")</f>
      </c>
      <c r="F53" s="36"/>
      <c r="G53" s="36">
        <f>IF('Załącznik Nr 1-dochody'!F141&gt;0,'Załącznik Nr 1-dochody'!F141,"")</f>
      </c>
      <c r="H53" s="36"/>
      <c r="I53" s="36"/>
      <c r="J53" s="36"/>
      <c r="K53" s="397"/>
    </row>
    <row r="54" spans="1:11" s="1" customFormat="1" ht="46.5" customHeight="1">
      <c r="A54" s="377"/>
      <c r="B54" s="388"/>
      <c r="C54" s="366" t="s">
        <v>92</v>
      </c>
      <c r="D54" s="389" t="s">
        <v>141</v>
      </c>
      <c r="E54" s="36">
        <f>IF('Załącznik Nr 1-dochody'!F139&gt;0,'Załącznik Nr 1-dochody'!F139,"")</f>
      </c>
      <c r="F54" s="36"/>
      <c r="G54" s="36">
        <f>IF('Załącznik Nr 1-dochody'!F139&gt;0,'Załącznik Nr 1-dochody'!F139,"")</f>
      </c>
      <c r="H54" s="36"/>
      <c r="I54" s="36"/>
      <c r="J54" s="36"/>
      <c r="K54" s="397"/>
    </row>
    <row r="55" spans="1:11" s="3" customFormat="1" ht="18" customHeight="1">
      <c r="A55" s="163"/>
      <c r="B55" s="307">
        <v>80110</v>
      </c>
      <c r="C55" s="322" t="s">
        <v>44</v>
      </c>
      <c r="D55" s="187"/>
      <c r="E55" s="29">
        <f aca="true" t="shared" si="20" ref="E55:J55">SUM(E56:E57)</f>
        <v>0</v>
      </c>
      <c r="F55" s="29">
        <f t="shared" si="20"/>
        <v>0</v>
      </c>
      <c r="G55" s="29">
        <f t="shared" si="20"/>
        <v>0</v>
      </c>
      <c r="H55" s="29">
        <f t="shared" si="20"/>
        <v>0</v>
      </c>
      <c r="I55" s="29">
        <f t="shared" si="20"/>
        <v>0</v>
      </c>
      <c r="J55" s="29">
        <f t="shared" si="20"/>
        <v>0</v>
      </c>
      <c r="K55" s="396"/>
    </row>
    <row r="56" spans="1:11" ht="55.5" customHeight="1">
      <c r="A56" s="164"/>
      <c r="B56" s="196"/>
      <c r="C56" s="320" t="s">
        <v>167</v>
      </c>
      <c r="D56" s="189" t="s">
        <v>248</v>
      </c>
      <c r="E56" s="36">
        <f>IF('Załącznik Nr 1-dochody'!F147&gt;0,'Załącznik Nr 1-dochody'!F147,"")</f>
      </c>
      <c r="F56" s="36"/>
      <c r="G56" s="36">
        <f>IF('Załącznik Nr 1-dochody'!H147&gt;0,'Załącznik Nr 1-dochody'!H147,"")</f>
      </c>
      <c r="H56" s="36">
        <f>IF('Załącznik Nr 1-dochody'!I147&gt;0,'Załącznik Nr 1-dochody'!I147,"")</f>
      </c>
      <c r="I56" s="36">
        <f>IF('Załącznik Nr 1-dochody'!J147&gt;0,'Załącznik Nr 1-dochody'!J147,"")</f>
      </c>
      <c r="J56" s="36">
        <f>IF('Załącznik Nr 1-dochody'!K147&gt;0,'Załącznik Nr 1-dochody'!K147,"")</f>
      </c>
      <c r="K56" s="397"/>
    </row>
    <row r="57" spans="1:11" ht="78.75" customHeight="1">
      <c r="A57" s="164"/>
      <c r="B57" s="196"/>
      <c r="C57" s="235" t="s">
        <v>259</v>
      </c>
      <c r="D57" s="191" t="s">
        <v>144</v>
      </c>
      <c r="E57" s="36">
        <f>IF('Załącznik Nr 1-dochody'!F145&gt;0,'Załącznik Nr 1-dochody'!F145,"")</f>
      </c>
      <c r="F57" s="36"/>
      <c r="G57" s="36">
        <f>E57</f>
      </c>
      <c r="H57" s="36"/>
      <c r="I57" s="36"/>
      <c r="J57" s="36"/>
      <c r="K57" s="397"/>
    </row>
    <row r="58" spans="1:11" s="5" customFormat="1" ht="18" customHeight="1">
      <c r="A58" s="163"/>
      <c r="B58" s="305">
        <v>80195</v>
      </c>
      <c r="C58" s="319" t="s">
        <v>5</v>
      </c>
      <c r="D58" s="190"/>
      <c r="E58" s="29">
        <f aca="true" t="shared" si="21" ref="E58:J58">SUM(E59:E60)</f>
        <v>0</v>
      </c>
      <c r="F58" s="29">
        <f t="shared" si="21"/>
        <v>0</v>
      </c>
      <c r="G58" s="29">
        <f t="shared" si="21"/>
        <v>0</v>
      </c>
      <c r="H58" s="29">
        <f t="shared" si="21"/>
        <v>0</v>
      </c>
      <c r="I58" s="29">
        <f t="shared" si="21"/>
        <v>0</v>
      </c>
      <c r="J58" s="29">
        <f t="shared" si="21"/>
        <v>0</v>
      </c>
      <c r="K58" s="398"/>
    </row>
    <row r="59" spans="1:11" s="4" customFormat="1" ht="42.75" customHeight="1">
      <c r="A59" s="164"/>
      <c r="B59" s="196"/>
      <c r="C59" s="345" t="s">
        <v>92</v>
      </c>
      <c r="D59" s="210" t="s">
        <v>141</v>
      </c>
      <c r="E59" s="211">
        <f>IF('Załącznik Nr 1-dochody'!F161&gt;0,'Załącznik Nr 1-dochody'!F161,"")</f>
      </c>
      <c r="F59" s="36"/>
      <c r="G59" s="36">
        <f>IF('Załącznik Nr 1-dochody'!F161&gt;0,'Załącznik Nr 1-dochody'!F161,"")</f>
      </c>
      <c r="H59" s="211"/>
      <c r="I59" s="211"/>
      <c r="J59" s="211"/>
      <c r="K59" s="399"/>
    </row>
    <row r="60" spans="1:11" s="4" customFormat="1" ht="42.75" customHeight="1" thickBot="1">
      <c r="A60" s="164"/>
      <c r="B60" s="196"/>
      <c r="C60" s="295" t="s">
        <v>91</v>
      </c>
      <c r="D60" s="189" t="s">
        <v>140</v>
      </c>
      <c r="E60" s="211">
        <f>IF('Załącznik Nr 1-dochody'!F163&gt;0,'Załącznik Nr 1-dochody'!F163,"")</f>
      </c>
      <c r="F60" s="36">
        <f>IF('Załącznik Nr 1-dochody'!F163&gt;0,'Załącznik Nr 1-dochody'!F163,"")</f>
      </c>
      <c r="G60" s="36"/>
      <c r="H60" s="211"/>
      <c r="I60" s="211"/>
      <c r="J60" s="211"/>
      <c r="K60" s="400"/>
    </row>
    <row r="61" spans="1:11" s="4" customFormat="1" ht="24.75" customHeight="1" thickBot="1">
      <c r="A61" s="381">
        <v>803</v>
      </c>
      <c r="B61" s="371"/>
      <c r="C61" s="393" t="s">
        <v>251</v>
      </c>
      <c r="D61" s="212"/>
      <c r="E61" s="395">
        <f aca="true" t="shared" si="22" ref="E61:J61">SUM(E62)</f>
        <v>12420</v>
      </c>
      <c r="F61" s="395">
        <f t="shared" si="22"/>
        <v>0</v>
      </c>
      <c r="G61" s="395">
        <f t="shared" si="22"/>
        <v>0</v>
      </c>
      <c r="H61" s="395">
        <f t="shared" si="22"/>
        <v>0</v>
      </c>
      <c r="I61" s="395">
        <f t="shared" si="22"/>
        <v>0</v>
      </c>
      <c r="J61" s="395">
        <f t="shared" si="22"/>
        <v>12420</v>
      </c>
      <c r="K61" s="399"/>
    </row>
    <row r="62" spans="1:11" s="4" customFormat="1" ht="22.5" customHeight="1">
      <c r="A62" s="164"/>
      <c r="B62" s="309">
        <v>80309</v>
      </c>
      <c r="C62" s="338" t="s">
        <v>250</v>
      </c>
      <c r="D62" s="192"/>
      <c r="E62" s="394">
        <f aca="true" t="shared" si="23" ref="E62:J62">SUM(E63:E63)</f>
        <v>12420</v>
      </c>
      <c r="F62" s="394">
        <f t="shared" si="23"/>
        <v>0</v>
      </c>
      <c r="G62" s="394">
        <f t="shared" si="23"/>
        <v>0</v>
      </c>
      <c r="H62" s="394">
        <f t="shared" si="23"/>
        <v>0</v>
      </c>
      <c r="I62" s="394">
        <f t="shared" si="23"/>
        <v>0</v>
      </c>
      <c r="J62" s="394">
        <f t="shared" si="23"/>
        <v>12420</v>
      </c>
      <c r="K62" s="399"/>
    </row>
    <row r="63" spans="1:11" s="4" customFormat="1" ht="83.25" customHeight="1" thickBot="1">
      <c r="A63" s="164"/>
      <c r="B63" s="196"/>
      <c r="C63" s="469" t="s">
        <v>317</v>
      </c>
      <c r="D63" s="210" t="s">
        <v>299</v>
      </c>
      <c r="E63" s="211">
        <f>IF('Załącznik Nr 1-dochody'!F167&gt;0,'Załącznik Nr 1-dochody'!F167,"")</f>
        <v>12420</v>
      </c>
      <c r="F63" s="36"/>
      <c r="G63" s="36"/>
      <c r="H63" s="211"/>
      <c r="I63" s="211"/>
      <c r="J63" s="211">
        <f>E63</f>
        <v>12420</v>
      </c>
      <c r="K63" s="400"/>
    </row>
    <row r="64" spans="1:11" s="7" customFormat="1" ht="24" customHeight="1">
      <c r="A64" s="301">
        <v>851</v>
      </c>
      <c r="B64" s="306"/>
      <c r="C64" s="321" t="s">
        <v>46</v>
      </c>
      <c r="D64" s="185"/>
      <c r="E64" s="34">
        <f aca="true" t="shared" si="24" ref="E64:J64">SUM(E65)</f>
        <v>32000</v>
      </c>
      <c r="F64" s="34">
        <f t="shared" si="24"/>
        <v>0</v>
      </c>
      <c r="G64" s="34">
        <f t="shared" si="24"/>
        <v>0</v>
      </c>
      <c r="H64" s="34">
        <f t="shared" si="24"/>
        <v>29000</v>
      </c>
      <c r="I64" s="34">
        <f t="shared" si="24"/>
        <v>3000</v>
      </c>
      <c r="J64" s="34">
        <f t="shared" si="24"/>
        <v>0</v>
      </c>
      <c r="K64" s="399"/>
    </row>
    <row r="65" spans="1:11" s="5" customFormat="1" ht="54" customHeight="1">
      <c r="A65" s="163"/>
      <c r="B65" s="305">
        <v>85156</v>
      </c>
      <c r="C65" s="319" t="s">
        <v>105</v>
      </c>
      <c r="D65" s="190"/>
      <c r="E65" s="29">
        <f aca="true" t="shared" si="25" ref="E65:J65">SUM(E66:E68)</f>
        <v>32000</v>
      </c>
      <c r="F65" s="29">
        <f t="shared" si="25"/>
        <v>0</v>
      </c>
      <c r="G65" s="29">
        <f t="shared" si="25"/>
        <v>0</v>
      </c>
      <c r="H65" s="29">
        <f t="shared" si="25"/>
        <v>29000</v>
      </c>
      <c r="I65" s="29">
        <f t="shared" si="25"/>
        <v>3000</v>
      </c>
      <c r="J65" s="29">
        <f t="shared" si="25"/>
        <v>0</v>
      </c>
      <c r="K65" s="398"/>
    </row>
    <row r="66" spans="1:11" s="4" customFormat="1" ht="64.5" customHeight="1">
      <c r="A66" s="164"/>
      <c r="B66" s="196"/>
      <c r="C66" s="320" t="s">
        <v>76</v>
      </c>
      <c r="D66" s="189" t="s">
        <v>116</v>
      </c>
      <c r="E66" s="36">
        <f>IF('Załącznik Nr 1-dochody'!F170&gt;0,'Załącznik Nr 1-dochody'!F170,"")</f>
        <v>2000</v>
      </c>
      <c r="F66" s="36"/>
      <c r="G66" s="36"/>
      <c r="H66" s="36">
        <f>IF('Załącznik Nr 1-dochody'!F170&gt;0,'Załącznik Nr 1-dochody'!F170,"")</f>
        <v>2000</v>
      </c>
      <c r="I66" s="36"/>
      <c r="J66" s="36"/>
      <c r="K66" s="399"/>
    </row>
    <row r="67" spans="1:11" s="4" customFormat="1" ht="66" customHeight="1">
      <c r="A67" s="164"/>
      <c r="B67" s="196"/>
      <c r="C67" s="320" t="s">
        <v>82</v>
      </c>
      <c r="D67" s="189" t="s">
        <v>120</v>
      </c>
      <c r="E67" s="36">
        <f>IF('Załącznik Nr 1-dochody'!F171&gt;0,'Załącznik Nr 1-dochody'!F171,"")</f>
        <v>3000</v>
      </c>
      <c r="F67" s="36"/>
      <c r="G67" s="36"/>
      <c r="H67" s="36"/>
      <c r="I67" s="36">
        <f>IF('Załącznik Nr 1-dochody'!F171&gt;0,'Załącznik Nr 1-dochody'!F171,"")</f>
        <v>3000</v>
      </c>
      <c r="J67" s="36"/>
      <c r="K67" s="400"/>
    </row>
    <row r="68" spans="1:11" s="4" customFormat="1" ht="65.25" customHeight="1" thickBot="1">
      <c r="A68" s="166"/>
      <c r="B68" s="205"/>
      <c r="C68" s="323" t="s">
        <v>96</v>
      </c>
      <c r="D68" s="195" t="s">
        <v>116</v>
      </c>
      <c r="E68" s="36">
        <f>IF('Załącznik Nr 1-dochody'!F172&gt;0,'Załącznik Nr 1-dochody'!F172,"")</f>
        <v>27000</v>
      </c>
      <c r="F68" s="36"/>
      <c r="G68" s="36"/>
      <c r="H68" s="36">
        <f>IF('Załącznik Nr 1-dochody'!F172&gt;0,'Załącznik Nr 1-dochody'!F172,"")</f>
        <v>27000</v>
      </c>
      <c r="I68" s="36"/>
      <c r="J68" s="36"/>
      <c r="K68" s="400"/>
    </row>
    <row r="69" spans="1:11" s="7" customFormat="1" ht="22.5" customHeight="1">
      <c r="A69" s="301">
        <v>852</v>
      </c>
      <c r="B69" s="306"/>
      <c r="C69" s="321" t="s">
        <v>106</v>
      </c>
      <c r="D69" s="185"/>
      <c r="E69" s="34">
        <f aca="true" t="shared" si="26" ref="E69:J69">SUM(E70+E72+E75+E78+E80+E84+E86+E89+E91+E93+E95+E97)</f>
        <v>19842501</v>
      </c>
      <c r="F69" s="34">
        <f t="shared" si="26"/>
        <v>1548000</v>
      </c>
      <c r="G69" s="34">
        <f t="shared" si="26"/>
        <v>2053000</v>
      </c>
      <c r="H69" s="34">
        <f t="shared" si="26"/>
        <v>40000</v>
      </c>
      <c r="I69" s="34">
        <f t="shared" si="26"/>
        <v>15554000</v>
      </c>
      <c r="J69" s="34">
        <f t="shared" si="26"/>
        <v>647501</v>
      </c>
      <c r="K69" s="399"/>
    </row>
    <row r="70" spans="1:11" s="5" customFormat="1" ht="30.75" customHeight="1">
      <c r="A70" s="163"/>
      <c r="B70" s="307">
        <v>85201</v>
      </c>
      <c r="C70" s="322" t="s">
        <v>47</v>
      </c>
      <c r="D70" s="187"/>
      <c r="E70" s="29">
        <f aca="true" t="shared" si="27" ref="E70:J70">SUM(E71)</f>
        <v>537565</v>
      </c>
      <c r="F70" s="29">
        <f t="shared" si="27"/>
        <v>0</v>
      </c>
      <c r="G70" s="29">
        <f t="shared" si="27"/>
        <v>0</v>
      </c>
      <c r="H70" s="29">
        <f t="shared" si="27"/>
        <v>0</v>
      </c>
      <c r="I70" s="29">
        <f t="shared" si="27"/>
        <v>0</v>
      </c>
      <c r="J70" s="29">
        <f t="shared" si="27"/>
        <v>537565</v>
      </c>
      <c r="K70" s="398"/>
    </row>
    <row r="71" spans="1:11" s="4" customFormat="1" ht="55.5" customHeight="1">
      <c r="A71" s="164"/>
      <c r="B71" s="196"/>
      <c r="C71" s="295" t="s">
        <v>93</v>
      </c>
      <c r="D71" s="189" t="s">
        <v>143</v>
      </c>
      <c r="E71" s="36">
        <f>IF('Załącznik Nr 1-dochody'!F178&gt;0,'Załącznik Nr 1-dochody'!F178,"")</f>
        <v>537565</v>
      </c>
      <c r="F71" s="36"/>
      <c r="G71" s="36"/>
      <c r="H71" s="36"/>
      <c r="I71" s="36"/>
      <c r="J71" s="36">
        <f>E71</f>
        <v>537565</v>
      </c>
      <c r="K71" s="400"/>
    </row>
    <row r="72" spans="1:11" s="5" customFormat="1" ht="18.75" customHeight="1">
      <c r="A72" s="163"/>
      <c r="B72" s="307">
        <v>85202</v>
      </c>
      <c r="C72" s="322" t="s">
        <v>50</v>
      </c>
      <c r="D72" s="187"/>
      <c r="E72" s="29">
        <f aca="true" t="shared" si="28" ref="E72:J72">SUM(E73:E74)</f>
        <v>1548000</v>
      </c>
      <c r="F72" s="29">
        <f t="shared" si="28"/>
        <v>1548000</v>
      </c>
      <c r="G72" s="29">
        <f t="shared" si="28"/>
        <v>0</v>
      </c>
      <c r="H72" s="29">
        <f t="shared" si="28"/>
        <v>0</v>
      </c>
      <c r="I72" s="29">
        <f t="shared" si="28"/>
        <v>0</v>
      </c>
      <c r="J72" s="29">
        <f t="shared" si="28"/>
        <v>0</v>
      </c>
      <c r="K72" s="398"/>
    </row>
    <row r="73" spans="1:11" s="4" customFormat="1" ht="42.75" customHeight="1">
      <c r="A73" s="164"/>
      <c r="B73" s="196"/>
      <c r="C73" s="295" t="s">
        <v>49</v>
      </c>
      <c r="D73" s="189" t="s">
        <v>140</v>
      </c>
      <c r="E73" s="36">
        <f>IF('Załącznik Nr 1-dochody'!F183&gt;0,'Załącznik Nr 1-dochody'!F183,"")</f>
        <v>1548000</v>
      </c>
      <c r="F73" s="36">
        <f>IF('Załącznik Nr 1-dochody'!F183&gt;0,'Załącznik Nr 1-dochody'!F183,"")</f>
        <v>1548000</v>
      </c>
      <c r="G73" s="36"/>
      <c r="H73" s="36"/>
      <c r="I73" s="36"/>
      <c r="J73" s="36"/>
      <c r="K73" s="399"/>
    </row>
    <row r="74" spans="1:11" s="4" customFormat="1" ht="79.5" customHeight="1">
      <c r="A74" s="164"/>
      <c r="B74" s="196"/>
      <c r="C74" s="235" t="s">
        <v>260</v>
      </c>
      <c r="D74" s="189" t="s">
        <v>144</v>
      </c>
      <c r="E74" s="36">
        <f>IF('Załącznik Nr 1-dochody'!F184&gt;0,'Załącznik Nr 1-dochody'!F184,"")</f>
      </c>
      <c r="F74" s="36"/>
      <c r="G74" s="36">
        <f>IF('Załącznik Nr 1-dochody'!H184&gt;0,'Załącznik Nr 1-dochody'!H184,"")</f>
      </c>
      <c r="H74" s="36"/>
      <c r="I74" s="36"/>
      <c r="J74" s="36"/>
      <c r="K74" s="399"/>
    </row>
    <row r="75" spans="1:11" s="5" customFormat="1" ht="18" customHeight="1">
      <c r="A75" s="163"/>
      <c r="B75" s="307">
        <v>85203</v>
      </c>
      <c r="C75" s="322" t="s">
        <v>51</v>
      </c>
      <c r="D75" s="187"/>
      <c r="E75" s="29">
        <f aca="true" t="shared" si="29" ref="E75:J75">SUM(E76:E77)</f>
        <v>221000</v>
      </c>
      <c r="F75" s="29">
        <f t="shared" si="29"/>
        <v>0</v>
      </c>
      <c r="G75" s="29">
        <f t="shared" si="29"/>
        <v>0</v>
      </c>
      <c r="H75" s="29">
        <f t="shared" si="29"/>
        <v>0</v>
      </c>
      <c r="I75" s="29">
        <f t="shared" si="29"/>
        <v>221000</v>
      </c>
      <c r="J75" s="29">
        <f t="shared" si="29"/>
        <v>0</v>
      </c>
      <c r="K75" s="398"/>
    </row>
    <row r="76" spans="1:11" s="4" customFormat="1" ht="49.5" customHeight="1">
      <c r="A76" s="164"/>
      <c r="B76" s="196"/>
      <c r="C76" s="320" t="s">
        <v>82</v>
      </c>
      <c r="D76" s="189" t="s">
        <v>120</v>
      </c>
      <c r="E76" s="36">
        <f>IF('Załącznik Nr 1-dochody'!F190&gt;0,'Załącznik Nr 1-dochody'!F190,"")</f>
        <v>221000</v>
      </c>
      <c r="F76" s="36"/>
      <c r="G76" s="36"/>
      <c r="H76" s="36"/>
      <c r="I76" s="36">
        <f>IF('Załącznik Nr 1-dochody'!F190&gt;0,'Załącznik Nr 1-dochody'!F190,"")</f>
        <v>221000</v>
      </c>
      <c r="J76" s="36"/>
      <c r="K76" s="400"/>
    </row>
    <row r="77" spans="1:11" s="4" customFormat="1" ht="74.25" customHeight="1">
      <c r="A77" s="164"/>
      <c r="B77" s="196"/>
      <c r="C77" s="320" t="s">
        <v>257</v>
      </c>
      <c r="D77" s="189" t="s">
        <v>145</v>
      </c>
      <c r="E77" s="36">
        <f>IF('Załącznik Nr 1-dochody'!F191&gt;0,'Załącznik Nr 1-dochody'!F191,"")</f>
      </c>
      <c r="F77" s="36"/>
      <c r="G77" s="36"/>
      <c r="H77" s="36"/>
      <c r="I77" s="36">
        <f>IF('Załącznik Nr 1-dochody'!F191&gt;0,'Załącznik Nr 1-dochody'!F191,"")</f>
      </c>
      <c r="J77" s="36"/>
      <c r="K77" s="400"/>
    </row>
    <row r="78" spans="1:11" s="5" customFormat="1" ht="18" customHeight="1">
      <c r="A78" s="163"/>
      <c r="B78" s="307">
        <v>85204</v>
      </c>
      <c r="C78" s="322" t="s">
        <v>52</v>
      </c>
      <c r="D78" s="187"/>
      <c r="E78" s="29">
        <f aca="true" t="shared" si="30" ref="E78:J78">SUM(E79)</f>
        <v>100000</v>
      </c>
      <c r="F78" s="29">
        <f t="shared" si="30"/>
        <v>0</v>
      </c>
      <c r="G78" s="29">
        <f t="shared" si="30"/>
        <v>0</v>
      </c>
      <c r="H78" s="29">
        <f t="shared" si="30"/>
        <v>0</v>
      </c>
      <c r="I78" s="29">
        <f t="shared" si="30"/>
        <v>0</v>
      </c>
      <c r="J78" s="29">
        <f t="shared" si="30"/>
        <v>100000</v>
      </c>
      <c r="K78" s="398"/>
    </row>
    <row r="79" spans="1:11" s="4" customFormat="1" ht="60" customHeight="1">
      <c r="A79" s="164"/>
      <c r="B79" s="206"/>
      <c r="C79" s="295" t="s">
        <v>93</v>
      </c>
      <c r="D79" s="189" t="s">
        <v>143</v>
      </c>
      <c r="E79" s="36">
        <f>IF('Załącznik Nr 1-dochody'!F194&gt;0,'Załącznik Nr 1-dochody'!F194,"")</f>
        <v>100000</v>
      </c>
      <c r="F79" s="36"/>
      <c r="G79" s="36"/>
      <c r="H79" s="36"/>
      <c r="I79" s="36"/>
      <c r="J79" s="36">
        <f>E79</f>
        <v>100000</v>
      </c>
      <c r="K79" s="400"/>
    </row>
    <row r="80" spans="1:11" s="4" customFormat="1" ht="39" customHeight="1">
      <c r="A80" s="164"/>
      <c r="B80" s="311">
        <v>85212</v>
      </c>
      <c r="C80" s="325" t="s">
        <v>215</v>
      </c>
      <c r="D80" s="334"/>
      <c r="E80" s="29">
        <f aca="true" t="shared" si="31" ref="E80:J80">SUM(E81:E82)</f>
        <v>14272000</v>
      </c>
      <c r="F80" s="29">
        <f t="shared" si="31"/>
        <v>0</v>
      </c>
      <c r="G80" s="29">
        <f t="shared" si="31"/>
        <v>0</v>
      </c>
      <c r="H80" s="29">
        <f t="shared" si="31"/>
        <v>0</v>
      </c>
      <c r="I80" s="29">
        <f t="shared" si="31"/>
        <v>14272000</v>
      </c>
      <c r="J80" s="29">
        <f t="shared" si="31"/>
        <v>0</v>
      </c>
      <c r="K80" s="399"/>
    </row>
    <row r="81" spans="1:11" s="4" customFormat="1" ht="39" customHeight="1">
      <c r="A81" s="164"/>
      <c r="B81" s="196"/>
      <c r="C81" s="326" t="s">
        <v>82</v>
      </c>
      <c r="D81" s="191" t="s">
        <v>120</v>
      </c>
      <c r="E81" s="36">
        <f>IF('Załącznik Nr 1-dochody'!F196&gt;0,'Załącznik Nr 1-dochody'!F196,"")</f>
        <v>14272000</v>
      </c>
      <c r="F81" s="36"/>
      <c r="G81" s="36"/>
      <c r="H81" s="36"/>
      <c r="I81" s="36">
        <f>IF('Załącznik Nr 1-dochody'!F196&gt;0,'Załącznik Nr 1-dochody'!F196,"")</f>
        <v>14272000</v>
      </c>
      <c r="J81" s="36"/>
      <c r="K81" s="400"/>
    </row>
    <row r="82" spans="1:11" s="4" customFormat="1" ht="65.25" customHeight="1">
      <c r="A82" s="164"/>
      <c r="B82" s="196"/>
      <c r="C82" s="320" t="s">
        <v>76</v>
      </c>
      <c r="D82" s="189" t="s">
        <v>116</v>
      </c>
      <c r="E82" s="36">
        <f>IF('Załącznik Nr 1-dochody'!F197&gt;0,'Załącznik Nr 1-dochody'!F197,"")</f>
      </c>
      <c r="F82" s="36"/>
      <c r="G82" s="36"/>
      <c r="H82" s="36">
        <f>IF('Załącznik Nr 1-dochody'!F197&gt;0,'Załącznik Nr 1-dochody'!F197,"")</f>
      </c>
      <c r="I82" s="36"/>
      <c r="J82" s="36"/>
      <c r="K82" s="400"/>
    </row>
    <row r="83" spans="1:11" s="4" customFormat="1" ht="70.5" customHeight="1">
      <c r="A83" s="164"/>
      <c r="B83" s="196"/>
      <c r="C83" s="320" t="s">
        <v>257</v>
      </c>
      <c r="D83" s="189" t="s">
        <v>145</v>
      </c>
      <c r="E83" s="36">
        <f>IF('Załącznik Nr 1-dochody'!F198&gt;0,'Załącznik Nr 1-dochody'!F198,"")</f>
      </c>
      <c r="F83" s="36"/>
      <c r="G83" s="36"/>
      <c r="H83" s="36"/>
      <c r="I83" s="36">
        <f>E83</f>
      </c>
      <c r="J83" s="36"/>
      <c r="K83" s="400"/>
    </row>
    <row r="84" spans="1:11" s="5" customFormat="1" ht="67.5" customHeight="1">
      <c r="A84" s="163"/>
      <c r="B84" s="307">
        <v>85213</v>
      </c>
      <c r="C84" s="322" t="s">
        <v>231</v>
      </c>
      <c r="D84" s="187"/>
      <c r="E84" s="29">
        <f aca="true" t="shared" si="32" ref="E84:J84">SUM(E85)</f>
        <v>115000</v>
      </c>
      <c r="F84" s="29">
        <f t="shared" si="32"/>
        <v>0</v>
      </c>
      <c r="G84" s="29">
        <f t="shared" si="32"/>
        <v>0</v>
      </c>
      <c r="H84" s="29">
        <f t="shared" si="32"/>
        <v>0</v>
      </c>
      <c r="I84" s="29">
        <f t="shared" si="32"/>
        <v>115000</v>
      </c>
      <c r="J84" s="29">
        <f t="shared" si="32"/>
        <v>0</v>
      </c>
      <c r="K84" s="398"/>
    </row>
    <row r="85" spans="1:11" s="4" customFormat="1" ht="64.5">
      <c r="A85" s="164"/>
      <c r="B85" s="206"/>
      <c r="C85" s="320" t="s">
        <v>82</v>
      </c>
      <c r="D85" s="189" t="s">
        <v>120</v>
      </c>
      <c r="E85" s="36">
        <f>IF('Załącznik Nr 1-dochody'!F200&gt;0,'Załącznik Nr 1-dochody'!F200,"")</f>
        <v>115000</v>
      </c>
      <c r="F85" s="36"/>
      <c r="G85" s="36"/>
      <c r="H85" s="36"/>
      <c r="I85" s="36">
        <f>IF('Załącznik Nr 1-dochody'!F200&gt;0,'Załącznik Nr 1-dochody'!F200,"")</f>
        <v>115000</v>
      </c>
      <c r="J85" s="36"/>
      <c r="K85" s="400"/>
    </row>
    <row r="86" spans="1:11" s="6" customFormat="1" ht="34.5" customHeight="1">
      <c r="A86" s="167"/>
      <c r="B86" s="312">
        <v>85214</v>
      </c>
      <c r="C86" s="319" t="s">
        <v>73</v>
      </c>
      <c r="D86" s="200"/>
      <c r="E86" s="29">
        <f aca="true" t="shared" si="33" ref="E86:J86">SUM(E87:E88)</f>
        <v>1944000</v>
      </c>
      <c r="F86" s="29">
        <f t="shared" si="33"/>
        <v>0</v>
      </c>
      <c r="G86" s="29">
        <f t="shared" si="33"/>
        <v>1117000</v>
      </c>
      <c r="H86" s="29">
        <f t="shared" si="33"/>
        <v>0</v>
      </c>
      <c r="I86" s="29">
        <f t="shared" si="33"/>
        <v>827000</v>
      </c>
      <c r="J86" s="29">
        <f t="shared" si="33"/>
        <v>0</v>
      </c>
      <c r="K86" s="401"/>
    </row>
    <row r="87" spans="1:11" s="4" customFormat="1" ht="68.25" customHeight="1">
      <c r="A87" s="164"/>
      <c r="B87" s="196"/>
      <c r="C87" s="320" t="s">
        <v>82</v>
      </c>
      <c r="D87" s="189" t="s">
        <v>120</v>
      </c>
      <c r="E87" s="36">
        <f>IF('Załącznik Nr 1-dochody'!F202&gt;0,'Załącznik Nr 1-dochody'!F202,"")</f>
        <v>827000</v>
      </c>
      <c r="F87" s="36"/>
      <c r="G87" s="36"/>
      <c r="H87" s="36"/>
      <c r="I87" s="36">
        <f>IF('Załącznik Nr 1-dochody'!F202&gt;0,'Załącznik Nr 1-dochody'!F202,"")</f>
        <v>827000</v>
      </c>
      <c r="J87" s="36"/>
      <c r="K87" s="400"/>
    </row>
    <row r="88" spans="1:11" s="4" customFormat="1" ht="43.5" customHeight="1">
      <c r="A88" s="164"/>
      <c r="B88" s="196"/>
      <c r="C88" s="295" t="s">
        <v>97</v>
      </c>
      <c r="D88" s="189" t="s">
        <v>141</v>
      </c>
      <c r="E88" s="36">
        <f>IF('Załącznik Nr 1-dochody'!F203&gt;0,'Załącznik Nr 1-dochody'!F203,"")</f>
        <v>1117000</v>
      </c>
      <c r="F88" s="36"/>
      <c r="G88" s="36">
        <f>IF('Załącznik Nr 1-dochody'!F203&gt;0,'Załącznik Nr 1-dochody'!F203,"")</f>
        <v>1117000</v>
      </c>
      <c r="H88" s="36"/>
      <c r="I88" s="36"/>
      <c r="J88" s="36"/>
      <c r="K88" s="400"/>
    </row>
    <row r="89" spans="1:12" s="5" customFormat="1" ht="18" customHeight="1">
      <c r="A89" s="163"/>
      <c r="B89" s="307">
        <v>85219</v>
      </c>
      <c r="C89" s="322" t="s">
        <v>53</v>
      </c>
      <c r="D89" s="187"/>
      <c r="E89" s="29">
        <f aca="true" t="shared" si="34" ref="E89:J89">SUM(E90)</f>
        <v>675000</v>
      </c>
      <c r="F89" s="29">
        <f t="shared" si="34"/>
        <v>0</v>
      </c>
      <c r="G89" s="29">
        <f t="shared" si="34"/>
        <v>675000</v>
      </c>
      <c r="H89" s="29">
        <f t="shared" si="34"/>
        <v>0</v>
      </c>
      <c r="I89" s="29">
        <f t="shared" si="34"/>
        <v>0</v>
      </c>
      <c r="J89" s="29">
        <f t="shared" si="34"/>
        <v>0</v>
      </c>
      <c r="K89" s="402"/>
      <c r="L89" s="47"/>
    </row>
    <row r="90" spans="1:11" s="4" customFormat="1" ht="44.25" customHeight="1">
      <c r="A90" s="164"/>
      <c r="B90" s="206"/>
      <c r="C90" s="295" t="s">
        <v>92</v>
      </c>
      <c r="D90" s="191" t="s">
        <v>141</v>
      </c>
      <c r="E90" s="36">
        <f>IF('Załącznik Nr 1-dochody'!F207&gt;0,'Załącznik Nr 1-dochody'!F207,"")</f>
        <v>675000</v>
      </c>
      <c r="F90" s="36"/>
      <c r="G90" s="36">
        <f>IF('Załącznik Nr 1-dochody'!F207&gt;0,'Załącznik Nr 1-dochody'!F207,"")</f>
        <v>675000</v>
      </c>
      <c r="H90" s="36"/>
      <c r="I90" s="36"/>
      <c r="J90" s="36"/>
      <c r="K90" s="400"/>
    </row>
    <row r="91" spans="1:11" s="5" customFormat="1" ht="21" customHeight="1">
      <c r="A91" s="163"/>
      <c r="B91" s="305">
        <v>85226</v>
      </c>
      <c r="C91" s="319" t="s">
        <v>54</v>
      </c>
      <c r="D91" s="190"/>
      <c r="E91" s="29">
        <f aca="true" t="shared" si="35" ref="E91:J91">SUM(E92)</f>
        <v>9936</v>
      </c>
      <c r="F91" s="29">
        <f t="shared" si="35"/>
        <v>0</v>
      </c>
      <c r="G91" s="29">
        <f t="shared" si="35"/>
        <v>0</v>
      </c>
      <c r="H91" s="29">
        <f t="shared" si="35"/>
        <v>0</v>
      </c>
      <c r="I91" s="29">
        <f t="shared" si="35"/>
        <v>0</v>
      </c>
      <c r="J91" s="29">
        <f t="shared" si="35"/>
        <v>9936</v>
      </c>
      <c r="K91" s="398"/>
    </row>
    <row r="92" spans="1:11" s="4" customFormat="1" ht="64.5">
      <c r="A92" s="164"/>
      <c r="B92" s="248"/>
      <c r="C92" s="295" t="s">
        <v>95</v>
      </c>
      <c r="D92" s="191" t="s">
        <v>143</v>
      </c>
      <c r="E92" s="36">
        <f>IF('Załącznik Nr 1-dochody'!F211&gt;0,'Załącznik Nr 1-dochody'!F211,"")</f>
        <v>9936</v>
      </c>
      <c r="F92" s="36"/>
      <c r="G92" s="36"/>
      <c r="H92" s="36"/>
      <c r="I92" s="36"/>
      <c r="J92" s="36">
        <f>E92</f>
        <v>9936</v>
      </c>
      <c r="K92" s="400"/>
    </row>
    <row r="93" spans="1:11" s="5" customFormat="1" ht="30.75" customHeight="1">
      <c r="A93" s="163"/>
      <c r="B93" s="305">
        <v>85228</v>
      </c>
      <c r="C93" s="319" t="s">
        <v>74</v>
      </c>
      <c r="D93" s="190"/>
      <c r="E93" s="29">
        <f aca="true" t="shared" si="36" ref="E93:J93">SUM(E94)</f>
        <v>119000</v>
      </c>
      <c r="F93" s="29">
        <f t="shared" si="36"/>
        <v>0</v>
      </c>
      <c r="G93" s="29">
        <f t="shared" si="36"/>
        <v>0</v>
      </c>
      <c r="H93" s="29">
        <f t="shared" si="36"/>
        <v>0</v>
      </c>
      <c r="I93" s="29">
        <f t="shared" si="36"/>
        <v>119000</v>
      </c>
      <c r="J93" s="29">
        <f t="shared" si="36"/>
        <v>0</v>
      </c>
      <c r="K93" s="398"/>
    </row>
    <row r="94" spans="1:11" s="8" customFormat="1" ht="64.5">
      <c r="A94" s="168"/>
      <c r="B94" s="313"/>
      <c r="C94" s="320" t="s">
        <v>82</v>
      </c>
      <c r="D94" s="188" t="s">
        <v>120</v>
      </c>
      <c r="E94" s="36">
        <f>IF('Załącznik Nr 1-dochody'!F214&gt;0,'Załącznik Nr 1-dochody'!F214,"")</f>
        <v>119000</v>
      </c>
      <c r="F94" s="36"/>
      <c r="G94" s="36">
        <f>IF('Załącznik Nr 1-dochody'!G214&gt;0,'Załącznik Nr 1-dochody'!G214,"")</f>
      </c>
      <c r="H94" s="36"/>
      <c r="I94" s="36">
        <f>IF('Załącznik Nr 1-dochody'!F214&gt;0,'Załącznik Nr 1-dochody'!F214,"")</f>
        <v>119000</v>
      </c>
      <c r="J94" s="36"/>
      <c r="K94" s="399"/>
    </row>
    <row r="95" spans="1:11" s="8" customFormat="1" ht="23.25" customHeight="1">
      <c r="A95" s="168"/>
      <c r="B95" s="305">
        <v>85231</v>
      </c>
      <c r="C95" s="322" t="s">
        <v>68</v>
      </c>
      <c r="D95" s="197"/>
      <c r="E95" s="29">
        <f aca="true" t="shared" si="37" ref="E95:J95">SUM(E96)</f>
        <v>40000</v>
      </c>
      <c r="F95" s="29">
        <f t="shared" si="37"/>
        <v>0</v>
      </c>
      <c r="G95" s="29">
        <f t="shared" si="37"/>
        <v>0</v>
      </c>
      <c r="H95" s="29">
        <f t="shared" si="37"/>
        <v>40000</v>
      </c>
      <c r="I95" s="29">
        <f t="shared" si="37"/>
        <v>0</v>
      </c>
      <c r="J95" s="29">
        <f t="shared" si="37"/>
        <v>0</v>
      </c>
      <c r="K95" s="399"/>
    </row>
    <row r="96" spans="1:11" s="4" customFormat="1" ht="65.25" customHeight="1">
      <c r="A96" s="164"/>
      <c r="B96" s="196"/>
      <c r="C96" s="320" t="s">
        <v>76</v>
      </c>
      <c r="D96" s="189" t="s">
        <v>116</v>
      </c>
      <c r="E96" s="36">
        <f>IF('Załącznik Nr 1-dochody'!F216&gt;0,'Załącznik Nr 1-dochody'!F216,"")</f>
        <v>40000</v>
      </c>
      <c r="F96" s="36"/>
      <c r="G96" s="36"/>
      <c r="H96" s="36">
        <f>IF('Załącznik Nr 1-dochody'!F216&gt;0,'Załącznik Nr 1-dochody'!F216,"")</f>
        <v>40000</v>
      </c>
      <c r="I96" s="36"/>
      <c r="J96" s="36"/>
      <c r="K96" s="399"/>
    </row>
    <row r="97" spans="1:11" s="5" customFormat="1" ht="21.75" customHeight="1">
      <c r="A97" s="163"/>
      <c r="B97" s="307">
        <v>85295</v>
      </c>
      <c r="C97" s="322" t="s">
        <v>5</v>
      </c>
      <c r="D97" s="187"/>
      <c r="E97" s="29">
        <f aca="true" t="shared" si="38" ref="E97:J97">SUM(E98)</f>
        <v>261000</v>
      </c>
      <c r="F97" s="29">
        <f t="shared" si="38"/>
        <v>0</v>
      </c>
      <c r="G97" s="29">
        <f t="shared" si="38"/>
        <v>261000</v>
      </c>
      <c r="H97" s="29">
        <f t="shared" si="38"/>
        <v>0</v>
      </c>
      <c r="I97" s="29">
        <f t="shared" si="38"/>
        <v>0</v>
      </c>
      <c r="J97" s="29">
        <f t="shared" si="38"/>
        <v>0</v>
      </c>
      <c r="K97" s="398"/>
    </row>
    <row r="98" spans="1:11" s="4" customFormat="1" ht="42" customHeight="1" thickBot="1">
      <c r="A98" s="166"/>
      <c r="B98" s="205"/>
      <c r="C98" s="323" t="s">
        <v>92</v>
      </c>
      <c r="D98" s="195" t="s">
        <v>141</v>
      </c>
      <c r="E98" s="291">
        <f>IF('Załącznik Nr 1-dochody'!F218&gt;0,'Załącznik Nr 1-dochody'!F218,"")</f>
        <v>261000</v>
      </c>
      <c r="F98" s="36"/>
      <c r="G98" s="36">
        <f>IF('Załącznik Nr 1-dochody'!F218&gt;0,'Załącznik Nr 1-dochody'!F218,"")</f>
        <v>261000</v>
      </c>
      <c r="H98" s="291"/>
      <c r="I98" s="291"/>
      <c r="J98" s="291"/>
      <c r="K98" s="399"/>
    </row>
    <row r="99" spans="1:11" s="4" customFormat="1" ht="36.75" customHeight="1">
      <c r="A99" s="302">
        <v>853</v>
      </c>
      <c r="B99" s="314"/>
      <c r="C99" s="327" t="s">
        <v>107</v>
      </c>
      <c r="D99" s="335"/>
      <c r="E99" s="290">
        <f aca="true" t="shared" si="39" ref="E99:J99">SUM(E100+E102)</f>
        <v>140000</v>
      </c>
      <c r="F99" s="290">
        <f t="shared" si="39"/>
        <v>0</v>
      </c>
      <c r="G99" s="290">
        <f t="shared" si="39"/>
        <v>0</v>
      </c>
      <c r="H99" s="290">
        <f t="shared" si="39"/>
        <v>140000</v>
      </c>
      <c r="I99" s="290">
        <f t="shared" si="39"/>
        <v>0</v>
      </c>
      <c r="J99" s="290">
        <f t="shared" si="39"/>
        <v>0</v>
      </c>
      <c r="K99" s="399"/>
    </row>
    <row r="100" spans="1:11" s="4" customFormat="1" ht="33" customHeight="1">
      <c r="A100" s="164"/>
      <c r="B100" s="309">
        <v>85321</v>
      </c>
      <c r="C100" s="319" t="s">
        <v>232</v>
      </c>
      <c r="D100" s="192"/>
      <c r="E100" s="29">
        <f aca="true" t="shared" si="40" ref="E100:J100">SUM(E101)</f>
        <v>140000</v>
      </c>
      <c r="F100" s="29">
        <f t="shared" si="40"/>
        <v>0</v>
      </c>
      <c r="G100" s="29">
        <f t="shared" si="40"/>
        <v>0</v>
      </c>
      <c r="H100" s="29">
        <f t="shared" si="40"/>
        <v>140000</v>
      </c>
      <c r="I100" s="29">
        <f t="shared" si="40"/>
        <v>0</v>
      </c>
      <c r="J100" s="29">
        <f t="shared" si="40"/>
        <v>0</v>
      </c>
      <c r="K100" s="399"/>
    </row>
    <row r="101" spans="1:11" s="4" customFormat="1" ht="63" customHeight="1">
      <c r="A101" s="164"/>
      <c r="B101" s="206"/>
      <c r="C101" s="320" t="s">
        <v>76</v>
      </c>
      <c r="D101" s="191" t="s">
        <v>116</v>
      </c>
      <c r="E101" s="36">
        <f>IF('Załącznik Nr 1-dochody'!F221&gt;0,'Załącznik Nr 1-dochody'!F221,"")</f>
        <v>140000</v>
      </c>
      <c r="F101" s="36"/>
      <c r="G101" s="36"/>
      <c r="H101" s="36">
        <f>IF('Załącznik Nr 1-dochody'!F221&gt;0,'Załącznik Nr 1-dochody'!F221,"")</f>
        <v>140000</v>
      </c>
      <c r="I101" s="36"/>
      <c r="J101" s="36"/>
      <c r="K101" s="399"/>
    </row>
    <row r="102" spans="1:11" s="4" customFormat="1" ht="31.5" customHeight="1">
      <c r="A102" s="164"/>
      <c r="B102" s="385">
        <v>85334</v>
      </c>
      <c r="C102" s="338" t="s">
        <v>253</v>
      </c>
      <c r="D102" s="192"/>
      <c r="E102" s="390">
        <f aca="true" t="shared" si="41" ref="E102:J102">SUM(E103)</f>
        <v>0</v>
      </c>
      <c r="F102" s="390">
        <f t="shared" si="41"/>
        <v>0</v>
      </c>
      <c r="G102" s="390">
        <f t="shared" si="41"/>
        <v>0</v>
      </c>
      <c r="H102" s="390">
        <f t="shared" si="41"/>
        <v>0</v>
      </c>
      <c r="I102" s="390">
        <f t="shared" si="41"/>
        <v>0</v>
      </c>
      <c r="J102" s="390">
        <f t="shared" si="41"/>
        <v>0</v>
      </c>
      <c r="K102" s="399"/>
    </row>
    <row r="103" spans="1:11" s="4" customFormat="1" ht="73.5" customHeight="1" thickBot="1">
      <c r="A103" s="164"/>
      <c r="B103" s="206"/>
      <c r="C103" s="320" t="s">
        <v>76</v>
      </c>
      <c r="D103" s="191" t="s">
        <v>116</v>
      </c>
      <c r="E103" s="36">
        <f>IF('Załącznik Nr 1-dochody'!F223&gt;0,'Załącznik Nr 1-dochody'!F223,"")</f>
      </c>
      <c r="F103" s="36"/>
      <c r="G103" s="36"/>
      <c r="H103" s="36">
        <f>IF('Załącznik Nr 1-dochody'!F223&gt;0,'Załącznik Nr 1-dochody'!F223,"")</f>
      </c>
      <c r="I103" s="36"/>
      <c r="J103" s="36"/>
      <c r="K103" s="399"/>
    </row>
    <row r="104" spans="1:11" s="7" customFormat="1" ht="27" customHeight="1">
      <c r="A104" s="301">
        <v>854</v>
      </c>
      <c r="B104" s="306"/>
      <c r="C104" s="321" t="s">
        <v>55</v>
      </c>
      <c r="D104" s="185"/>
      <c r="E104" s="34">
        <f aca="true" t="shared" si="42" ref="E104:J104">SUM(E105)</f>
        <v>98031</v>
      </c>
      <c r="F104" s="34">
        <f t="shared" si="42"/>
        <v>0</v>
      </c>
      <c r="G104" s="34">
        <f t="shared" si="42"/>
        <v>0</v>
      </c>
      <c r="H104" s="34">
        <f t="shared" si="42"/>
        <v>0</v>
      </c>
      <c r="I104" s="34">
        <f t="shared" si="42"/>
        <v>0</v>
      </c>
      <c r="J104" s="34">
        <f t="shared" si="42"/>
        <v>98031</v>
      </c>
      <c r="K104" s="399"/>
    </row>
    <row r="105" spans="1:11" s="5" customFormat="1" ht="21" customHeight="1">
      <c r="A105" s="163"/>
      <c r="B105" s="305">
        <v>85415</v>
      </c>
      <c r="C105" s="319" t="s">
        <v>57</v>
      </c>
      <c r="D105" s="190"/>
      <c r="E105" s="29">
        <f aca="true" t="shared" si="43" ref="E105:J105">SUM(E106:E107)</f>
        <v>98031</v>
      </c>
      <c r="F105" s="29">
        <f t="shared" si="43"/>
        <v>0</v>
      </c>
      <c r="G105" s="29">
        <f t="shared" si="43"/>
        <v>0</v>
      </c>
      <c r="H105" s="29">
        <f t="shared" si="43"/>
        <v>0</v>
      </c>
      <c r="I105" s="29">
        <f t="shared" si="43"/>
        <v>0</v>
      </c>
      <c r="J105" s="29">
        <f t="shared" si="43"/>
        <v>98031</v>
      </c>
      <c r="K105" s="398"/>
    </row>
    <row r="106" spans="1:11" s="4" customFormat="1" ht="42" customHeight="1">
      <c r="A106" s="164"/>
      <c r="B106" s="206"/>
      <c r="C106" s="235" t="s">
        <v>92</v>
      </c>
      <c r="D106" s="189" t="s">
        <v>141</v>
      </c>
      <c r="E106" s="36">
        <f>IF('Załącznik Nr 1-dochody'!F231&gt;0,'Załącznik Nr 1-dochody'!F231,"")</f>
      </c>
      <c r="F106" s="36"/>
      <c r="G106" s="36">
        <f>IF('Załącznik Nr 1-dochody'!F231&gt;0,'Załącznik Nr 1-dochody'!F231,"")</f>
      </c>
      <c r="H106" s="36"/>
      <c r="I106" s="36"/>
      <c r="J106" s="36"/>
      <c r="K106" s="399"/>
    </row>
    <row r="107" spans="1:11" s="4" customFormat="1" ht="84.75" customHeight="1" thickBot="1">
      <c r="A107" s="164"/>
      <c r="B107" s="206"/>
      <c r="C107" s="469" t="s">
        <v>317</v>
      </c>
      <c r="D107" s="491" t="s">
        <v>299</v>
      </c>
      <c r="E107" s="36">
        <f>IF('Załącznik Nr 1-dochody'!F230&gt;0,'Załącznik Nr 1-dochody'!F230,"")</f>
        <v>98031</v>
      </c>
      <c r="F107" s="36"/>
      <c r="G107" s="36"/>
      <c r="H107" s="36"/>
      <c r="I107" s="36"/>
      <c r="J107" s="36">
        <f>E107</f>
        <v>98031</v>
      </c>
      <c r="K107" s="400"/>
    </row>
    <row r="108" spans="1:11" s="7" customFormat="1" ht="33" customHeight="1" thickBot="1">
      <c r="A108" s="301">
        <v>900</v>
      </c>
      <c r="B108" s="306"/>
      <c r="C108" s="321" t="s">
        <v>58</v>
      </c>
      <c r="D108" s="185"/>
      <c r="E108" s="34">
        <f aca="true" t="shared" si="44" ref="E108:J108">SUM(E109+E112)</f>
        <v>0</v>
      </c>
      <c r="F108" s="34">
        <f t="shared" si="44"/>
        <v>0</v>
      </c>
      <c r="G108" s="34">
        <f t="shared" si="44"/>
        <v>0</v>
      </c>
      <c r="H108" s="34">
        <f t="shared" si="44"/>
        <v>0</v>
      </c>
      <c r="I108" s="34">
        <f t="shared" si="44"/>
        <v>0</v>
      </c>
      <c r="J108" s="34">
        <f t="shared" si="44"/>
        <v>0</v>
      </c>
      <c r="K108" s="399"/>
    </row>
    <row r="109" spans="1:11" s="5" customFormat="1" ht="32.25" customHeight="1">
      <c r="A109" s="653"/>
      <c r="B109" s="348">
        <v>90001</v>
      </c>
      <c r="C109" s="322" t="s">
        <v>59</v>
      </c>
      <c r="D109" s="187"/>
      <c r="E109" s="29">
        <f aca="true" t="shared" si="45" ref="E109:J109">SUM(E110)</f>
        <v>0</v>
      </c>
      <c r="F109" s="29">
        <f t="shared" si="45"/>
        <v>0</v>
      </c>
      <c r="G109" s="29">
        <f t="shared" si="45"/>
        <v>0</v>
      </c>
      <c r="H109" s="29">
        <f t="shared" si="45"/>
        <v>0</v>
      </c>
      <c r="I109" s="29">
        <f t="shared" si="45"/>
        <v>0</v>
      </c>
      <c r="J109" s="29">
        <f t="shared" si="45"/>
        <v>0</v>
      </c>
      <c r="K109" s="398"/>
    </row>
    <row r="110" spans="1:11" s="4" customFormat="1" ht="54.75" customHeight="1" thickBot="1">
      <c r="A110" s="196"/>
      <c r="B110" s="352"/>
      <c r="C110" s="295" t="s">
        <v>83</v>
      </c>
      <c r="D110" s="191" t="s">
        <v>207</v>
      </c>
      <c r="E110" s="36">
        <f>IF('Załącznik Nr 1-dochody'!F239&gt;0,'Załącznik Nr 1-dochody'!F239,"")</f>
      </c>
      <c r="F110" s="36"/>
      <c r="G110" s="36"/>
      <c r="H110" s="36"/>
      <c r="I110" s="36"/>
      <c r="J110" s="36">
        <f>E110</f>
      </c>
      <c r="K110" s="400"/>
    </row>
    <row r="111" spans="1:11" s="4" customFormat="1" ht="54.75" customHeight="1" hidden="1">
      <c r="A111" s="196"/>
      <c r="B111" s="230"/>
      <c r="C111" s="328"/>
      <c r="D111" s="191"/>
      <c r="E111" s="36"/>
      <c r="F111" s="36">
        <f>IF('Załącznik Nr 1-dochody'!F114&gt;0,'Załącznik Nr 1-dochody'!F114,"")</f>
        <v>230000</v>
      </c>
      <c r="G111" s="36">
        <f>IF('Załącznik Nr 1-dochody'!F114&gt;0,'Załącznik Nr 1-dochody'!F114,"")</f>
        <v>230000</v>
      </c>
      <c r="H111" s="38"/>
      <c r="I111" s="37"/>
      <c r="J111" s="37"/>
      <c r="K111" s="399"/>
    </row>
    <row r="112" spans="1:11" s="4" customFormat="1" ht="21.75" customHeight="1" thickBot="1">
      <c r="A112" s="196"/>
      <c r="B112" s="657">
        <v>90003</v>
      </c>
      <c r="C112" s="468" t="s">
        <v>269</v>
      </c>
      <c r="D112" s="483"/>
      <c r="E112" s="294">
        <f aca="true" t="shared" si="46" ref="E112:J112">SUM(E113)</f>
        <v>0</v>
      </c>
      <c r="F112" s="294">
        <f t="shared" si="46"/>
        <v>0</v>
      </c>
      <c r="G112" s="294">
        <f t="shared" si="46"/>
        <v>0</v>
      </c>
      <c r="H112" s="294">
        <f t="shared" si="46"/>
        <v>0</v>
      </c>
      <c r="I112" s="294">
        <f t="shared" si="46"/>
        <v>0</v>
      </c>
      <c r="J112" s="294">
        <f t="shared" si="46"/>
        <v>0</v>
      </c>
      <c r="K112" s="399"/>
    </row>
    <row r="113" spans="1:11" s="4" customFormat="1" ht="54.75" customHeight="1" thickBot="1">
      <c r="A113" s="205"/>
      <c r="B113" s="230"/>
      <c r="C113" s="415" t="s">
        <v>270</v>
      </c>
      <c r="D113" s="431" t="s">
        <v>118</v>
      </c>
      <c r="E113" s="36">
        <f>IF('Załącznik Nr 1-dochody'!F243&gt;0,'Załącznik Nr 1-dochody'!F243,"")</f>
      </c>
      <c r="F113" s="38"/>
      <c r="G113" s="38">
        <f>E113</f>
      </c>
      <c r="H113" s="38"/>
      <c r="I113" s="37"/>
      <c r="J113" s="37"/>
      <c r="K113" s="399"/>
    </row>
    <row r="114" spans="1:11" s="7" customFormat="1" ht="37.5" customHeight="1">
      <c r="A114" s="301">
        <v>921</v>
      </c>
      <c r="B114" s="306"/>
      <c r="C114" s="321" t="s">
        <v>62</v>
      </c>
      <c r="D114" s="185"/>
      <c r="E114" s="34">
        <f aca="true" t="shared" si="47" ref="E114:J114">SUM(E115+E117+E119+E122)</f>
        <v>32000</v>
      </c>
      <c r="F114" s="34">
        <f t="shared" si="47"/>
        <v>0</v>
      </c>
      <c r="G114" s="34">
        <f t="shared" si="47"/>
        <v>0</v>
      </c>
      <c r="H114" s="34">
        <f t="shared" si="47"/>
        <v>0</v>
      </c>
      <c r="I114" s="34">
        <f t="shared" si="47"/>
        <v>0</v>
      </c>
      <c r="J114" s="34">
        <f t="shared" si="47"/>
        <v>32000</v>
      </c>
      <c r="K114" s="399"/>
    </row>
    <row r="115" spans="1:11" s="5" customFormat="1" ht="21" customHeight="1">
      <c r="A115" s="163"/>
      <c r="B115" s="305">
        <v>92106</v>
      </c>
      <c r="C115" s="319" t="s">
        <v>75</v>
      </c>
      <c r="D115" s="190"/>
      <c r="E115" s="29">
        <f aca="true" t="shared" si="48" ref="E115:J115">SUM(E116)</f>
        <v>0</v>
      </c>
      <c r="F115" s="29">
        <f t="shared" si="48"/>
        <v>0</v>
      </c>
      <c r="G115" s="29">
        <f t="shared" si="48"/>
        <v>0</v>
      </c>
      <c r="H115" s="29">
        <f t="shared" si="48"/>
        <v>0</v>
      </c>
      <c r="I115" s="29">
        <f t="shared" si="48"/>
        <v>0</v>
      </c>
      <c r="J115" s="29">
        <f t="shared" si="48"/>
        <v>0</v>
      </c>
      <c r="K115" s="398"/>
    </row>
    <row r="116" spans="1:11" s="4" customFormat="1" ht="66" customHeight="1">
      <c r="A116" s="164"/>
      <c r="B116" s="196"/>
      <c r="C116" s="295" t="s">
        <v>255</v>
      </c>
      <c r="D116" s="189" t="s">
        <v>217</v>
      </c>
      <c r="E116" s="36">
        <f>IF('Załącznik Nr 1-dochody'!F251&gt;0,'Załącznik Nr 1-dochody'!F251,"")</f>
      </c>
      <c r="F116" s="36"/>
      <c r="G116" s="36"/>
      <c r="H116" s="36"/>
      <c r="I116" s="36"/>
      <c r="J116" s="36">
        <f>E116</f>
      </c>
      <c r="K116" s="399"/>
    </row>
    <row r="117" spans="1:11" s="5" customFormat="1" ht="37.5" customHeight="1">
      <c r="A117" s="163"/>
      <c r="B117" s="305">
        <v>92108</v>
      </c>
      <c r="C117" s="319" t="s">
        <v>63</v>
      </c>
      <c r="D117" s="190"/>
      <c r="E117" s="29">
        <f aca="true" t="shared" si="49" ref="E117:J117">SUM(E118)</f>
        <v>0</v>
      </c>
      <c r="F117" s="29">
        <f t="shared" si="49"/>
        <v>0</v>
      </c>
      <c r="G117" s="29">
        <f t="shared" si="49"/>
        <v>0</v>
      </c>
      <c r="H117" s="29">
        <f t="shared" si="49"/>
        <v>0</v>
      </c>
      <c r="I117" s="29">
        <f t="shared" si="49"/>
        <v>0</v>
      </c>
      <c r="J117" s="29">
        <f t="shared" si="49"/>
        <v>0</v>
      </c>
      <c r="K117" s="398"/>
    </row>
    <row r="118" spans="1:11" s="4" customFormat="1" ht="72.75" customHeight="1">
      <c r="A118" s="164"/>
      <c r="B118" s="196"/>
      <c r="C118" s="295" t="s">
        <v>255</v>
      </c>
      <c r="D118" s="189" t="s">
        <v>217</v>
      </c>
      <c r="E118" s="36">
        <f>IF('Załącznik Nr 1-dochody'!F253&gt;0,'Załącznik Nr 1-dochody'!F253,"")</f>
      </c>
      <c r="F118" s="36"/>
      <c r="G118" s="36"/>
      <c r="H118" s="36"/>
      <c r="I118" s="36"/>
      <c r="J118" s="36">
        <f>E118</f>
      </c>
      <c r="K118" s="399"/>
    </row>
    <row r="119" spans="1:11" s="5" customFormat="1" ht="16.5" customHeight="1">
      <c r="A119" s="163"/>
      <c r="B119" s="307">
        <v>92116</v>
      </c>
      <c r="C119" s="322" t="s">
        <v>64</v>
      </c>
      <c r="D119" s="187"/>
      <c r="E119" s="29">
        <f aca="true" t="shared" si="50" ref="E119:J119">SUM(E120:E121)</f>
        <v>32000</v>
      </c>
      <c r="F119" s="29">
        <f t="shared" si="50"/>
        <v>0</v>
      </c>
      <c r="G119" s="29">
        <f t="shared" si="50"/>
        <v>0</v>
      </c>
      <c r="H119" s="29">
        <f t="shared" si="50"/>
        <v>0</v>
      </c>
      <c r="I119" s="29">
        <f t="shared" si="50"/>
        <v>0</v>
      </c>
      <c r="J119" s="29">
        <f t="shared" si="50"/>
        <v>32000</v>
      </c>
      <c r="K119" s="398"/>
    </row>
    <row r="120" spans="1:11" s="4" customFormat="1" ht="68.25" customHeight="1">
      <c r="A120" s="164"/>
      <c r="B120" s="196"/>
      <c r="C120" s="295" t="s">
        <v>255</v>
      </c>
      <c r="D120" s="189" t="s">
        <v>217</v>
      </c>
      <c r="E120" s="36">
        <f>IF('Załącznik Nr 1-dochody'!F255&gt;0,'Załącznik Nr 1-dochody'!F255,"")</f>
      </c>
      <c r="F120" s="36"/>
      <c r="G120" s="36"/>
      <c r="H120" s="36">
        <f>IF('Załącznik Nr 1-dochody'!I255&gt;0,'Załącznik Nr 1-dochody'!I255,"")</f>
      </c>
      <c r="I120" s="36"/>
      <c r="J120" s="36">
        <f>E120</f>
      </c>
      <c r="K120" s="399"/>
    </row>
    <row r="121" spans="1:11" s="4" customFormat="1" ht="50.25" customHeight="1">
      <c r="A121" s="164"/>
      <c r="B121" s="196"/>
      <c r="C121" s="295" t="s">
        <v>93</v>
      </c>
      <c r="D121" s="189" t="s">
        <v>143</v>
      </c>
      <c r="E121" s="36">
        <f>IF('Załącznik Nr 1-dochody'!F256&gt;0,'Załącznik Nr 1-dochody'!F256,"")</f>
        <v>32000</v>
      </c>
      <c r="F121" s="36"/>
      <c r="G121" s="36"/>
      <c r="H121" s="36"/>
      <c r="I121" s="36"/>
      <c r="J121" s="36">
        <f>E121</f>
        <v>32000</v>
      </c>
      <c r="K121" s="399"/>
    </row>
    <row r="122" spans="1:11" s="5" customFormat="1" ht="16.5" customHeight="1">
      <c r="A122" s="163"/>
      <c r="B122" s="307">
        <v>92118</v>
      </c>
      <c r="C122" s="322" t="s">
        <v>65</v>
      </c>
      <c r="D122" s="187"/>
      <c r="E122" s="29">
        <f aca="true" t="shared" si="51" ref="E122:J122">SUM(E123)</f>
        <v>0</v>
      </c>
      <c r="F122" s="29">
        <f t="shared" si="51"/>
        <v>0</v>
      </c>
      <c r="G122" s="29">
        <f t="shared" si="51"/>
        <v>0</v>
      </c>
      <c r="H122" s="29">
        <f t="shared" si="51"/>
        <v>0</v>
      </c>
      <c r="I122" s="29">
        <f t="shared" si="51"/>
        <v>0</v>
      </c>
      <c r="J122" s="29">
        <f t="shared" si="51"/>
        <v>0</v>
      </c>
      <c r="K122" s="398"/>
    </row>
    <row r="123" spans="1:11" s="4" customFormat="1" ht="69.75" customHeight="1" thickBot="1">
      <c r="A123" s="164"/>
      <c r="B123" s="196"/>
      <c r="C123" s="295" t="s">
        <v>255</v>
      </c>
      <c r="D123" s="189" t="s">
        <v>217</v>
      </c>
      <c r="E123" s="36">
        <f>IF('Załącznik Nr 1-dochody'!F258&gt;0,'Załącznik Nr 1-dochody'!F258,"")</f>
      </c>
      <c r="F123" s="36"/>
      <c r="G123" s="36"/>
      <c r="H123" s="36"/>
      <c r="I123" s="36"/>
      <c r="J123" s="36">
        <f>E123</f>
      </c>
      <c r="K123" s="400"/>
    </row>
    <row r="124" spans="1:10" s="9" customFormat="1" ht="33" customHeight="1" thickBot="1">
      <c r="A124" s="169"/>
      <c r="B124" s="208"/>
      <c r="C124" s="329" t="s">
        <v>66</v>
      </c>
      <c r="D124" s="199"/>
      <c r="E124" s="81">
        <f aca="true" t="shared" si="52" ref="E124:J124">SUM(E114+E108+E104+E99+E69+E64+E61+E50+E47+E42+E35+E28+E19+E14+E11)</f>
        <v>26241438</v>
      </c>
      <c r="F124" s="81">
        <f t="shared" si="52"/>
        <v>1548000</v>
      </c>
      <c r="G124" s="81">
        <f t="shared" si="52"/>
        <v>3217229</v>
      </c>
      <c r="H124" s="81">
        <f t="shared" si="52"/>
        <v>4624000</v>
      </c>
      <c r="I124" s="81">
        <f t="shared" si="52"/>
        <v>16062257</v>
      </c>
      <c r="J124" s="81">
        <f t="shared" si="52"/>
        <v>789952</v>
      </c>
    </row>
    <row r="125" spans="1:10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="4" customFormat="1" ht="12.75">
      <c r="E126" s="628"/>
    </row>
    <row r="127" ht="12.75">
      <c r="E127" s="627"/>
    </row>
    <row r="128" ht="12.75">
      <c r="C128" s="627"/>
    </row>
    <row r="129" ht="12.75">
      <c r="E129" s="627"/>
    </row>
    <row r="130" ht="12.75">
      <c r="C130" s="627"/>
    </row>
  </sheetData>
  <sheetProtection/>
  <printOptions/>
  <pageMargins left="0.39" right="0.46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zoomScale="75" zoomScaleNormal="75" workbookViewId="0" topLeftCell="A7">
      <selection activeCell="M14" sqref="M14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4.75390625" style="0" customWidth="1"/>
    <col min="6" max="7" width="13.00390625" style="0" customWidth="1"/>
    <col min="8" max="8" width="12.00390625" style="0" customWidth="1"/>
    <col min="9" max="9" width="12.375" style="0" customWidth="1"/>
    <col min="10" max="10" width="10.75390625" style="0" customWidth="1"/>
    <col min="11" max="11" width="12.125" style="0" customWidth="1"/>
    <col min="12" max="12" width="10.75390625" style="0" customWidth="1"/>
    <col min="13" max="13" width="12.00390625" style="0" customWidth="1"/>
  </cols>
  <sheetData>
    <row r="1" spans="1:13" ht="12.75">
      <c r="A1" s="41"/>
      <c r="B1" s="41"/>
      <c r="C1" s="41"/>
      <c r="D1" s="41"/>
      <c r="E1" s="41"/>
      <c r="F1" s="41"/>
      <c r="G1" s="41"/>
      <c r="H1" s="41"/>
      <c r="I1" s="214" t="s">
        <v>204</v>
      </c>
      <c r="J1" s="41"/>
      <c r="K1" s="41"/>
      <c r="L1" s="41"/>
      <c r="M1" s="41"/>
    </row>
    <row r="2" spans="1:13" ht="12.75">
      <c r="A2" s="41"/>
      <c r="B2" s="41"/>
      <c r="C2" s="41"/>
      <c r="D2" s="41"/>
      <c r="E2" s="41"/>
      <c r="F2" s="41"/>
      <c r="G2" s="41"/>
      <c r="H2" s="41"/>
      <c r="I2" s="214" t="s">
        <v>312</v>
      </c>
      <c r="J2" s="41"/>
      <c r="K2" s="41"/>
      <c r="L2" s="41"/>
      <c r="M2" s="41"/>
    </row>
    <row r="3" spans="1:13" ht="12.75">
      <c r="A3" s="41"/>
      <c r="B3" s="41"/>
      <c r="C3" s="41"/>
      <c r="D3" s="41"/>
      <c r="E3" s="41"/>
      <c r="F3" s="41"/>
      <c r="G3" s="41"/>
      <c r="H3" s="41"/>
      <c r="I3" s="214" t="s">
        <v>209</v>
      </c>
      <c r="J3" s="41"/>
      <c r="K3" s="41"/>
      <c r="L3" s="41"/>
      <c r="M3" s="41"/>
    </row>
    <row r="4" spans="1:13" ht="12.75">
      <c r="A4" s="41"/>
      <c r="B4" s="41"/>
      <c r="C4" s="41"/>
      <c r="D4" s="41"/>
      <c r="E4" s="41"/>
      <c r="F4" s="41"/>
      <c r="G4" s="41"/>
      <c r="H4" s="41"/>
      <c r="I4" s="214" t="s">
        <v>313</v>
      </c>
      <c r="J4" s="57"/>
      <c r="K4" s="57"/>
      <c r="L4" s="57"/>
      <c r="M4" s="41"/>
    </row>
    <row r="5" spans="1:13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2" customFormat="1" ht="20.25">
      <c r="A6" s="42"/>
      <c r="B6" s="43"/>
      <c r="C6" s="44" t="s">
        <v>277</v>
      </c>
      <c r="D6" s="42"/>
      <c r="E6" s="43"/>
      <c r="F6" s="43"/>
      <c r="G6" s="43"/>
      <c r="H6" s="43"/>
      <c r="I6" s="43"/>
      <c r="J6" s="43"/>
      <c r="K6" s="43"/>
      <c r="L6" s="43"/>
      <c r="M6" s="43"/>
    </row>
    <row r="7" spans="1:13" ht="13.5" thickBot="1">
      <c r="A7" s="41"/>
      <c r="B7" s="41"/>
      <c r="C7" s="41"/>
      <c r="D7" s="41"/>
      <c r="E7" s="58"/>
      <c r="F7" s="58"/>
      <c r="I7" s="41"/>
      <c r="J7" s="41"/>
      <c r="K7" s="41"/>
      <c r="L7" s="41"/>
      <c r="M7" s="41"/>
    </row>
    <row r="8" spans="1:13" ht="27" customHeight="1" thickBot="1">
      <c r="A8" s="59"/>
      <c r="B8" s="59"/>
      <c r="C8" s="60"/>
      <c r="D8" s="61"/>
      <c r="E8" s="62"/>
      <c r="F8" s="62"/>
      <c r="G8" s="63"/>
      <c r="H8" s="64" t="s">
        <v>149</v>
      </c>
      <c r="I8" s="65"/>
      <c r="J8" s="65"/>
      <c r="K8" s="66"/>
      <c r="L8" s="66"/>
      <c r="M8" s="56"/>
    </row>
    <row r="9" spans="1:13" ht="63.75" customHeight="1" thickBot="1">
      <c r="A9" s="360" t="s">
        <v>0</v>
      </c>
      <c r="B9" s="360" t="s">
        <v>1</v>
      </c>
      <c r="C9" s="67" t="s">
        <v>2</v>
      </c>
      <c r="D9" s="68" t="s">
        <v>3</v>
      </c>
      <c r="E9" s="69" t="s">
        <v>150</v>
      </c>
      <c r="F9" s="69" t="s">
        <v>151</v>
      </c>
      <c r="G9" s="70" t="s">
        <v>158</v>
      </c>
      <c r="H9" s="71" t="s">
        <v>153</v>
      </c>
      <c r="I9" s="70" t="s">
        <v>154</v>
      </c>
      <c r="J9" s="71" t="s">
        <v>155</v>
      </c>
      <c r="K9" s="72" t="s">
        <v>156</v>
      </c>
      <c r="L9" s="63" t="s">
        <v>157</v>
      </c>
      <c r="M9" s="73" t="s">
        <v>192</v>
      </c>
    </row>
    <row r="10" spans="1:14" ht="36.75" customHeight="1" thickBot="1">
      <c r="A10" s="74"/>
      <c r="B10" s="74"/>
      <c r="C10" s="75"/>
      <c r="D10" s="74"/>
      <c r="E10" s="82" t="s">
        <v>287</v>
      </c>
      <c r="F10" s="76" t="s">
        <v>291</v>
      </c>
      <c r="G10" s="87" t="s">
        <v>287</v>
      </c>
      <c r="H10" s="77" t="s">
        <v>289</v>
      </c>
      <c r="I10" s="86" t="s">
        <v>287</v>
      </c>
      <c r="J10" s="77" t="s">
        <v>290</v>
      </c>
      <c r="K10" s="86" t="s">
        <v>287</v>
      </c>
      <c r="L10" s="78" t="s">
        <v>291</v>
      </c>
      <c r="M10" s="77"/>
      <c r="N10" s="2"/>
    </row>
    <row r="11" spans="1:13" ht="14.25" customHeight="1" thickBot="1">
      <c r="A11" s="79">
        <v>1</v>
      </c>
      <c r="B11" s="79">
        <v>2</v>
      </c>
      <c r="C11" s="339">
        <v>3</v>
      </c>
      <c r="D11" s="79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79">
        <v>13</v>
      </c>
    </row>
    <row r="12" spans="1:13" ht="26.25" customHeight="1" thickBot="1">
      <c r="A12" s="282" t="s">
        <v>222</v>
      </c>
      <c r="B12" s="303"/>
      <c r="C12" s="316" t="s">
        <v>223</v>
      </c>
      <c r="D12" s="336"/>
      <c r="E12" s="209">
        <f>IF(SUM(E13,)&gt;0,SUM(E13,),"")</f>
        <v>40000</v>
      </c>
      <c r="F12" s="209">
        <f>SUM(F13)</f>
        <v>0</v>
      </c>
      <c r="G12" s="209">
        <f aca="true" t="shared" si="0" ref="G12:L12">SUM(G13)</f>
        <v>0</v>
      </c>
      <c r="H12" s="209">
        <f t="shared" si="0"/>
        <v>0</v>
      </c>
      <c r="I12" s="209">
        <f t="shared" si="0"/>
        <v>40000</v>
      </c>
      <c r="J12" s="209">
        <f t="shared" si="0"/>
        <v>0</v>
      </c>
      <c r="K12" s="209">
        <f t="shared" si="0"/>
        <v>0</v>
      </c>
      <c r="L12" s="209">
        <f t="shared" si="0"/>
        <v>0</v>
      </c>
      <c r="M12" s="368">
        <f>F12/E12</f>
        <v>0</v>
      </c>
    </row>
    <row r="13" spans="1:13" ht="31.5" customHeight="1" thickBot="1">
      <c r="A13" s="300"/>
      <c r="B13" s="304" t="s">
        <v>224</v>
      </c>
      <c r="C13" s="317" t="s">
        <v>225</v>
      </c>
      <c r="D13" s="367"/>
      <c r="E13" s="39">
        <f>IF(SUM(E14:E14)&gt;0,SUM(E14:E14),"")</f>
        <v>40000</v>
      </c>
      <c r="F13" s="39">
        <f>SUM(F14)</f>
        <v>0</v>
      </c>
      <c r="G13" s="39">
        <f aca="true" t="shared" si="1" ref="G13:L13">SUM(G14)</f>
        <v>0</v>
      </c>
      <c r="H13" s="39">
        <f t="shared" si="1"/>
        <v>0</v>
      </c>
      <c r="I13" s="39">
        <f t="shared" si="1"/>
        <v>40000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68">
        <f aca="true" t="shared" si="2" ref="M13:M74">F13/E13</f>
        <v>0</v>
      </c>
    </row>
    <row r="14" spans="1:13" ht="69" customHeight="1" thickBot="1">
      <c r="A14" s="162"/>
      <c r="B14" s="74"/>
      <c r="C14" s="298" t="s">
        <v>76</v>
      </c>
      <c r="D14" s="74">
        <v>2110</v>
      </c>
      <c r="E14" s="36">
        <f>IF('Załącznik Nr 1-dochody'!E12&gt;0,'Załącznik Nr 1-dochody'!E12,"")</f>
        <v>40000</v>
      </c>
      <c r="F14" s="36">
        <f>IF('Załącznik Nr 1-dochody'!F12&gt;0,'Załącznik Nr 1-dochody'!F12,"")</f>
      </c>
      <c r="G14" s="36"/>
      <c r="H14" s="36"/>
      <c r="I14" s="36">
        <f>E14</f>
        <v>40000</v>
      </c>
      <c r="J14" s="36">
        <f>F14</f>
      </c>
      <c r="K14" s="36"/>
      <c r="L14" s="36"/>
      <c r="M14" s="368"/>
    </row>
    <row r="15" spans="1:13" ht="21.75" customHeight="1" thickBot="1">
      <c r="A15" s="202">
        <v>700</v>
      </c>
      <c r="B15" s="364"/>
      <c r="C15" s="321" t="s">
        <v>12</v>
      </c>
      <c r="D15" s="185"/>
      <c r="E15" s="34">
        <f>IF(SUM(E16,)&gt;0,SUM(E16,),"")</f>
        <v>40000</v>
      </c>
      <c r="F15" s="34">
        <f>IF(SUM(F16,)&gt;0,SUM(F16,),"")</f>
        <v>30000</v>
      </c>
      <c r="G15" s="34">
        <f aca="true" t="shared" si="3" ref="G15:L15">SUM(G17)</f>
        <v>0</v>
      </c>
      <c r="H15" s="34">
        <f t="shared" si="3"/>
        <v>0</v>
      </c>
      <c r="I15" s="34">
        <f t="shared" si="3"/>
        <v>40000</v>
      </c>
      <c r="J15" s="34">
        <f t="shared" si="3"/>
        <v>30000</v>
      </c>
      <c r="K15" s="34">
        <f t="shared" si="3"/>
        <v>0</v>
      </c>
      <c r="L15" s="34">
        <f t="shared" si="3"/>
        <v>0</v>
      </c>
      <c r="M15" s="368">
        <f t="shared" si="2"/>
        <v>0.75</v>
      </c>
    </row>
    <row r="16" spans="1:13" ht="27" customHeight="1" thickBot="1">
      <c r="A16" s="203"/>
      <c r="B16" s="307">
        <v>70005</v>
      </c>
      <c r="C16" s="322" t="s">
        <v>13</v>
      </c>
      <c r="D16" s="187"/>
      <c r="E16" s="29">
        <f>IF(SUM(E17:E17)&gt;0,SUM(E17:E17),"")</f>
        <v>40000</v>
      </c>
      <c r="F16" s="29">
        <f>IF(SUM(F17:F17)&gt;0,SUM(F17:F17),"")</f>
        <v>30000</v>
      </c>
      <c r="G16" s="29">
        <f aca="true" t="shared" si="4" ref="G16:L16">SUM(G17)</f>
        <v>0</v>
      </c>
      <c r="H16" s="29">
        <f t="shared" si="4"/>
        <v>0</v>
      </c>
      <c r="I16" s="29">
        <f t="shared" si="4"/>
        <v>40000</v>
      </c>
      <c r="J16" s="29">
        <f t="shared" si="4"/>
        <v>30000</v>
      </c>
      <c r="K16" s="29">
        <f t="shared" si="4"/>
        <v>0</v>
      </c>
      <c r="L16" s="29">
        <f t="shared" si="4"/>
        <v>0</v>
      </c>
      <c r="M16" s="368">
        <f t="shared" si="2"/>
        <v>0.75</v>
      </c>
    </row>
    <row r="17" spans="1:13" ht="63.75" customHeight="1" thickBot="1">
      <c r="A17" s="196"/>
      <c r="B17" s="196"/>
      <c r="C17" s="320" t="s">
        <v>76</v>
      </c>
      <c r="D17" s="189" t="s">
        <v>116</v>
      </c>
      <c r="E17" s="36">
        <f>IF('Załącznik Nr 1-dochody'!E41&gt;0,'Załącznik Nr 1-dochody'!E41,"")</f>
        <v>40000</v>
      </c>
      <c r="F17" s="36">
        <f>IF('Załącznik Nr 1-dochody'!F41&gt;0,'Załącznik Nr 1-dochody'!F41,"")</f>
        <v>30000</v>
      </c>
      <c r="G17" s="36"/>
      <c r="H17" s="36"/>
      <c r="I17" s="36">
        <f>E17</f>
        <v>40000</v>
      </c>
      <c r="J17" s="36">
        <f>F17</f>
        <v>30000</v>
      </c>
      <c r="K17" s="36"/>
      <c r="L17" s="36"/>
      <c r="M17" s="368">
        <f t="shared" si="2"/>
        <v>0.75</v>
      </c>
    </row>
    <row r="18" spans="1:13" ht="21.75" customHeight="1" thickBot="1">
      <c r="A18" s="202">
        <v>710</v>
      </c>
      <c r="B18" s="306"/>
      <c r="C18" s="321" t="s">
        <v>15</v>
      </c>
      <c r="D18" s="185"/>
      <c r="E18" s="34">
        <f>IF(SUM(E19,E21,E23)&gt;0,SUM(E19,E21,E23),"")</f>
        <v>248000</v>
      </c>
      <c r="F18" s="34">
        <f>IF(SUM(F19,F21,F23)&gt;0,SUM(F19,F21,F23),"")</f>
        <v>291000</v>
      </c>
      <c r="G18" s="34">
        <f>SUM(G19)</f>
        <v>0</v>
      </c>
      <c r="H18" s="34">
        <f>SUM(H19)</f>
        <v>0</v>
      </c>
      <c r="I18" s="34">
        <f>SUM(I19,I21,I23)</f>
        <v>248000</v>
      </c>
      <c r="J18" s="34">
        <f>SUM(J19,J21,J23)</f>
        <v>291000</v>
      </c>
      <c r="K18" s="34">
        <f>SUM(K19)</f>
        <v>0</v>
      </c>
      <c r="L18" s="34">
        <f>SUM(L19)</f>
        <v>0</v>
      </c>
      <c r="M18" s="368">
        <f t="shared" si="2"/>
        <v>1.1733870967741935</v>
      </c>
    </row>
    <row r="19" spans="1:13" ht="24" customHeight="1" thickBot="1">
      <c r="A19" s="203"/>
      <c r="B19" s="305">
        <v>71013</v>
      </c>
      <c r="C19" s="319" t="s">
        <v>16</v>
      </c>
      <c r="D19" s="190"/>
      <c r="E19" s="29">
        <f>IF(SUM(E20:E20)&gt;0,SUM(E20:E20),"")</f>
        <v>80000</v>
      </c>
      <c r="F19" s="29">
        <f>IF(SUM(F20:F20)&gt;0,SUM(F20:F20),"")</f>
        <v>85000</v>
      </c>
      <c r="G19" s="29">
        <f>SUM(G20)</f>
        <v>0</v>
      </c>
      <c r="H19" s="29">
        <f>SUM(H20)</f>
        <v>0</v>
      </c>
      <c r="I19" s="29">
        <f>SUM(I20)</f>
        <v>80000</v>
      </c>
      <c r="J19" s="29">
        <f>SUM(J20)</f>
        <v>85000</v>
      </c>
      <c r="K19" s="29">
        <f>SUM(K20)</f>
        <v>0</v>
      </c>
      <c r="L19" s="29">
        <f>SUM(L20)</f>
        <v>0</v>
      </c>
      <c r="M19" s="368">
        <f t="shared" si="2"/>
        <v>1.0625</v>
      </c>
    </row>
    <row r="20" spans="1:13" ht="64.5" customHeight="1" thickBot="1">
      <c r="A20" s="196"/>
      <c r="B20" s="196"/>
      <c r="C20" s="320" t="s">
        <v>96</v>
      </c>
      <c r="D20" s="189" t="s">
        <v>116</v>
      </c>
      <c r="E20" s="36">
        <f>IF('Załącznik Nr 1-dochody'!E51&gt;0,'Załącznik Nr 1-dochody'!E51,"")</f>
        <v>80000</v>
      </c>
      <c r="F20" s="36">
        <f>IF('Załącznik Nr 1-dochody'!F51&gt;0,'Załącznik Nr 1-dochody'!F51,"")</f>
        <v>85000</v>
      </c>
      <c r="G20" s="36">
        <f>IF('Załącznik Nr 1-dochody'!G51&gt;0,'Załącznik Nr 1-dochody'!G51,"")</f>
      </c>
      <c r="H20" s="36">
        <f>IF('Załącznik Nr 1-dochody'!H51&gt;0,'Załącznik Nr 1-dochody'!H51,"")</f>
      </c>
      <c r="I20" s="36">
        <f>E20</f>
        <v>80000</v>
      </c>
      <c r="J20" s="36">
        <f>F20</f>
        <v>85000</v>
      </c>
      <c r="K20" s="36"/>
      <c r="L20" s="36">
        <f>IF('Załącznik Nr 1-dochody'!L51&gt;0,'Załącznik Nr 1-dochody'!L51,"")</f>
      </c>
      <c r="M20" s="368">
        <f t="shared" si="2"/>
        <v>1.0625</v>
      </c>
    </row>
    <row r="21" spans="1:13" ht="27" customHeight="1" thickBot="1">
      <c r="A21" s="203"/>
      <c r="B21" s="307">
        <v>71014</v>
      </c>
      <c r="C21" s="322" t="s">
        <v>17</v>
      </c>
      <c r="D21" s="187"/>
      <c r="E21" s="29">
        <f>IF(SUM(E22:E22)&gt;0,SUM(E22:E22),"")</f>
        <v>10000</v>
      </c>
      <c r="F21" s="29">
        <f>IF(SUM(F22:F22)&gt;0,SUM(F22:F22),"")</f>
        <v>20000</v>
      </c>
      <c r="G21" s="29">
        <f aca="true" t="shared" si="5" ref="G21:L21">SUM(G22)</f>
        <v>0</v>
      </c>
      <c r="H21" s="29">
        <f t="shared" si="5"/>
        <v>0</v>
      </c>
      <c r="I21" s="29">
        <f t="shared" si="5"/>
        <v>10000</v>
      </c>
      <c r="J21" s="29">
        <f t="shared" si="5"/>
        <v>20000</v>
      </c>
      <c r="K21" s="29">
        <f t="shared" si="5"/>
        <v>0</v>
      </c>
      <c r="L21" s="29">
        <f t="shared" si="5"/>
        <v>0</v>
      </c>
      <c r="M21" s="368">
        <f t="shared" si="2"/>
        <v>2</v>
      </c>
    </row>
    <row r="22" spans="1:13" ht="63.75" customHeight="1" thickBot="1">
      <c r="A22" s="196"/>
      <c r="B22" s="196"/>
      <c r="C22" s="320" t="s">
        <v>76</v>
      </c>
      <c r="D22" s="189" t="s">
        <v>116</v>
      </c>
      <c r="E22" s="36">
        <f>IF('Załącznik Nr 1-dochody'!E53&gt;0,'Załącznik Nr 1-dochody'!E53,"")</f>
        <v>10000</v>
      </c>
      <c r="F22" s="36">
        <f>IF('Załącznik Nr 1-dochody'!F53&gt;0,'Załącznik Nr 1-dochody'!F53,"")</f>
        <v>20000</v>
      </c>
      <c r="G22" s="36"/>
      <c r="H22" s="36"/>
      <c r="I22" s="36">
        <f>E22</f>
        <v>10000</v>
      </c>
      <c r="J22" s="36">
        <f>F22</f>
        <v>20000</v>
      </c>
      <c r="K22" s="36"/>
      <c r="L22" s="36"/>
      <c r="M22" s="368">
        <f t="shared" si="2"/>
        <v>2</v>
      </c>
    </row>
    <row r="23" spans="1:13" ht="18" customHeight="1" thickBot="1">
      <c r="A23" s="203"/>
      <c r="B23" s="307">
        <v>71015</v>
      </c>
      <c r="C23" s="322" t="s">
        <v>18</v>
      </c>
      <c r="D23" s="187"/>
      <c r="E23" s="29">
        <f>IF(SUM(E24:E24)&gt;0,SUM(E24:E24),"")</f>
        <v>158000</v>
      </c>
      <c r="F23" s="29">
        <f>IF(SUM(F24:F24)&gt;0,SUM(F24:F24),"")</f>
        <v>186000</v>
      </c>
      <c r="G23" s="29">
        <f aca="true" t="shared" si="6" ref="G23:L23">SUM(G24)</f>
        <v>0</v>
      </c>
      <c r="H23" s="29">
        <f t="shared" si="6"/>
        <v>0</v>
      </c>
      <c r="I23" s="29">
        <f t="shared" si="6"/>
        <v>158000</v>
      </c>
      <c r="J23" s="29">
        <f t="shared" si="6"/>
        <v>186000</v>
      </c>
      <c r="K23" s="29">
        <f t="shared" si="6"/>
        <v>0</v>
      </c>
      <c r="L23" s="29">
        <f t="shared" si="6"/>
        <v>0</v>
      </c>
      <c r="M23" s="368">
        <f t="shared" si="2"/>
        <v>1.1772151898734178</v>
      </c>
    </row>
    <row r="24" spans="1:13" ht="66.75" customHeight="1" thickBot="1">
      <c r="A24" s="203"/>
      <c r="B24" s="308"/>
      <c r="C24" s="320" t="s">
        <v>76</v>
      </c>
      <c r="D24" s="194" t="s">
        <v>116</v>
      </c>
      <c r="E24" s="36">
        <f>IF('Załącznik Nr 1-dochody'!E55&gt;0,'Załącznik Nr 1-dochody'!E55,"")</f>
        <v>158000</v>
      </c>
      <c r="F24" s="36">
        <f>IF('Załącznik Nr 1-dochody'!F55&gt;0,'Załącznik Nr 1-dochody'!F55,"")</f>
        <v>186000</v>
      </c>
      <c r="G24" s="143"/>
      <c r="H24" s="143"/>
      <c r="I24" s="36">
        <f>E24</f>
        <v>158000</v>
      </c>
      <c r="J24" s="36">
        <f>F24</f>
        <v>186000</v>
      </c>
      <c r="K24" s="143"/>
      <c r="L24" s="143"/>
      <c r="M24" s="368">
        <f t="shared" si="2"/>
        <v>1.1772151898734178</v>
      </c>
    </row>
    <row r="25" spans="1:13" ht="21" customHeight="1" thickBot="1">
      <c r="A25" s="202">
        <v>750</v>
      </c>
      <c r="B25" s="306"/>
      <c r="C25" s="321" t="s">
        <v>19</v>
      </c>
      <c r="D25" s="185"/>
      <c r="E25" s="34">
        <f>IF(SUM(E26,E28)&gt;0,SUM(E26,E28),"")</f>
        <v>194000</v>
      </c>
      <c r="F25" s="34">
        <f>IF(SUM(F26,F28)&gt;0,SUM(F26,F28),"")</f>
        <v>195000</v>
      </c>
      <c r="G25" s="34">
        <f aca="true" t="shared" si="7" ref="G25:L25">SUM(G28,G26)</f>
        <v>0</v>
      </c>
      <c r="H25" s="34">
        <f t="shared" si="7"/>
        <v>0</v>
      </c>
      <c r="I25" s="34">
        <f t="shared" si="7"/>
        <v>194000</v>
      </c>
      <c r="J25" s="34">
        <f t="shared" si="7"/>
        <v>195000</v>
      </c>
      <c r="K25" s="34">
        <f t="shared" si="7"/>
        <v>0</v>
      </c>
      <c r="L25" s="34">
        <f t="shared" si="7"/>
        <v>0</v>
      </c>
      <c r="M25" s="368">
        <f t="shared" si="2"/>
        <v>1.0051546391752577</v>
      </c>
    </row>
    <row r="26" spans="1:13" s="3" customFormat="1" ht="18" customHeight="1" thickBot="1">
      <c r="A26" s="204"/>
      <c r="B26" s="307">
        <v>75011</v>
      </c>
      <c r="C26" s="322" t="s">
        <v>20</v>
      </c>
      <c r="D26" s="187"/>
      <c r="E26" s="29">
        <f>IF(SUM(E27:E27)&gt;0,SUM(E27:E27),"")</f>
        <v>168000</v>
      </c>
      <c r="F26" s="29">
        <f>IF(SUM(F27:F27)&gt;0,SUM(F27:F27),"")</f>
        <v>171000</v>
      </c>
      <c r="G26" s="29">
        <f aca="true" t="shared" si="8" ref="G26:L26">SUM(G27)</f>
        <v>0</v>
      </c>
      <c r="H26" s="29">
        <f t="shared" si="8"/>
        <v>0</v>
      </c>
      <c r="I26" s="29">
        <f t="shared" si="8"/>
        <v>168000</v>
      </c>
      <c r="J26" s="29">
        <f t="shared" si="8"/>
        <v>171000</v>
      </c>
      <c r="K26" s="29">
        <f t="shared" si="8"/>
        <v>0</v>
      </c>
      <c r="L26" s="29">
        <f t="shared" si="8"/>
        <v>0</v>
      </c>
      <c r="M26" s="368">
        <f t="shared" si="2"/>
        <v>1.0178571428571428</v>
      </c>
    </row>
    <row r="27" spans="1:13" ht="63.75" customHeight="1" thickBot="1">
      <c r="A27" s="196"/>
      <c r="B27" s="206"/>
      <c r="C27" s="320" t="s">
        <v>76</v>
      </c>
      <c r="D27" s="189" t="s">
        <v>116</v>
      </c>
      <c r="E27" s="36">
        <f>IF('Załącznik Nr 1-dochody'!E62&gt;0,'Załącznik Nr 1-dochody'!E62,"")</f>
        <v>168000</v>
      </c>
      <c r="F27" s="36">
        <f>IF('Załącznik Nr 1-dochody'!F62&gt;0,'Załącznik Nr 1-dochody'!F62,"")</f>
        <v>171000</v>
      </c>
      <c r="G27" s="36"/>
      <c r="H27" s="36"/>
      <c r="I27" s="36">
        <f>E27</f>
        <v>168000</v>
      </c>
      <c r="J27" s="36">
        <f>IF('Załącznik Nr 1-dochody'!I62&gt;0,'Załącznik Nr 1-dochody'!I62,"")</f>
        <v>171000</v>
      </c>
      <c r="K27" s="36"/>
      <c r="L27" s="36"/>
      <c r="M27" s="368">
        <f t="shared" si="2"/>
        <v>1.0178571428571428</v>
      </c>
    </row>
    <row r="28" spans="1:13" s="3" customFormat="1" ht="18" customHeight="1" thickBot="1">
      <c r="A28" s="204"/>
      <c r="B28" s="305">
        <v>75045</v>
      </c>
      <c r="C28" s="319" t="s">
        <v>23</v>
      </c>
      <c r="D28" s="190"/>
      <c r="E28" s="29">
        <f>IF(SUM(E29:E29)&gt;0,SUM(E29:E29),"")</f>
        <v>26000</v>
      </c>
      <c r="F28" s="29">
        <f>IF(SUM(F29:F29)&gt;0,SUM(F29:F29),"")</f>
        <v>24000</v>
      </c>
      <c r="G28" s="29">
        <f aca="true" t="shared" si="9" ref="G28:L28">SUM(G29)</f>
        <v>0</v>
      </c>
      <c r="H28" s="29">
        <f t="shared" si="9"/>
        <v>0</v>
      </c>
      <c r="I28" s="29">
        <f t="shared" si="9"/>
        <v>26000</v>
      </c>
      <c r="J28" s="29">
        <f t="shared" si="9"/>
        <v>24000</v>
      </c>
      <c r="K28" s="29">
        <f t="shared" si="9"/>
        <v>0</v>
      </c>
      <c r="L28" s="29">
        <f t="shared" si="9"/>
        <v>0</v>
      </c>
      <c r="M28" s="368">
        <f t="shared" si="2"/>
        <v>0.9230769230769231</v>
      </c>
    </row>
    <row r="29" spans="1:13" ht="66" customHeight="1" thickBot="1">
      <c r="A29" s="196"/>
      <c r="B29" s="196"/>
      <c r="C29" s="320" t="s">
        <v>76</v>
      </c>
      <c r="D29" s="189" t="s">
        <v>116</v>
      </c>
      <c r="E29" s="36">
        <f>IF('Załącznik Nr 1-dochody'!E73&gt;0,'Załącznik Nr 1-dochody'!E73,"")</f>
        <v>26000</v>
      </c>
      <c r="F29" s="36">
        <f>IF('Załącznik Nr 1-dochody'!F73&gt;0,'Załącznik Nr 1-dochody'!F73,"")</f>
        <v>24000</v>
      </c>
      <c r="G29" s="36"/>
      <c r="H29" s="36"/>
      <c r="I29" s="36">
        <f>E29</f>
        <v>26000</v>
      </c>
      <c r="J29" s="36">
        <f>F29</f>
        <v>24000</v>
      </c>
      <c r="K29" s="36"/>
      <c r="L29" s="36"/>
      <c r="M29" s="368">
        <f t="shared" si="2"/>
        <v>0.9230769230769231</v>
      </c>
    </row>
    <row r="30" spans="1:13" s="1" customFormat="1" ht="30" customHeight="1" thickBot="1">
      <c r="A30" s="202">
        <v>754</v>
      </c>
      <c r="B30" s="306"/>
      <c r="C30" s="321" t="s">
        <v>25</v>
      </c>
      <c r="D30" s="185"/>
      <c r="E30" s="34">
        <f>IF(SUM(E31,)&gt;0,SUM(E31,),"")</f>
        <v>4143052</v>
      </c>
      <c r="F30" s="34">
        <f>SUM(F31)</f>
        <v>3899000</v>
      </c>
      <c r="G30" s="34">
        <f>SUM(G31)</f>
        <v>0</v>
      </c>
      <c r="H30" s="34">
        <f>SUM(H31)</f>
        <v>0</v>
      </c>
      <c r="I30" s="34">
        <f>IF(SUM(I31,)&gt;0,SUM(I31,),"")</f>
        <v>4083052</v>
      </c>
      <c r="J30" s="34">
        <f>IF(SUM(J31,)&gt;0,SUM(J31,),"")</f>
        <v>3899000</v>
      </c>
      <c r="K30" s="34">
        <f>IF(SUM(K31,)&gt;0,SUM(K31,),"")</f>
        <v>60000</v>
      </c>
      <c r="L30" s="34">
        <f>SUM(L31)</f>
        <v>0</v>
      </c>
      <c r="M30" s="368">
        <f t="shared" si="2"/>
        <v>0.9410936671806195</v>
      </c>
    </row>
    <row r="31" spans="1:13" s="3" customFormat="1" ht="30" customHeight="1" thickBot="1">
      <c r="A31" s="204"/>
      <c r="B31" s="307">
        <v>75411</v>
      </c>
      <c r="C31" s="322" t="s">
        <v>26</v>
      </c>
      <c r="D31" s="187"/>
      <c r="E31" s="29">
        <f>IF(SUM(E32:E34)&gt;0,SUM(E32:E34),"")</f>
        <v>4143052</v>
      </c>
      <c r="F31" s="29">
        <f aca="true" t="shared" si="10" ref="F31:L31">SUM(F32:F34)</f>
        <v>3899000</v>
      </c>
      <c r="G31" s="29">
        <f t="shared" si="10"/>
        <v>0</v>
      </c>
      <c r="H31" s="29">
        <f t="shared" si="10"/>
        <v>0</v>
      </c>
      <c r="I31" s="29">
        <f t="shared" si="10"/>
        <v>4083052</v>
      </c>
      <c r="J31" s="29">
        <f t="shared" si="10"/>
        <v>3899000</v>
      </c>
      <c r="K31" s="29">
        <f t="shared" si="10"/>
        <v>60000</v>
      </c>
      <c r="L31" s="29">
        <f t="shared" si="10"/>
        <v>0</v>
      </c>
      <c r="M31" s="368">
        <f t="shared" si="2"/>
        <v>0.9410936671806195</v>
      </c>
    </row>
    <row r="32" spans="1:13" ht="66.75" customHeight="1" thickBot="1">
      <c r="A32" s="196"/>
      <c r="B32" s="196"/>
      <c r="C32" s="320" t="s">
        <v>76</v>
      </c>
      <c r="D32" s="189" t="s">
        <v>116</v>
      </c>
      <c r="E32" s="36">
        <f>IF('Załącznik Nr 1-dochody'!E83&gt;0,'Załącznik Nr 1-dochody'!E83,"")</f>
        <v>3833052</v>
      </c>
      <c r="F32" s="36">
        <f>IF('Załącznik Nr 1-dochody'!F83&gt;0,'Załącznik Nr 1-dochody'!F83,"")</f>
        <v>3899000</v>
      </c>
      <c r="G32" s="35"/>
      <c r="H32" s="35"/>
      <c r="I32" s="36">
        <f>E32</f>
        <v>3833052</v>
      </c>
      <c r="J32" s="36">
        <f>F32</f>
        <v>3899000</v>
      </c>
      <c r="K32" s="35"/>
      <c r="L32" s="35"/>
      <c r="M32" s="368">
        <f t="shared" si="2"/>
        <v>1.0172050887908644</v>
      </c>
    </row>
    <row r="33" spans="1:13" ht="68.25" customHeight="1" thickBot="1">
      <c r="A33" s="196"/>
      <c r="B33" s="196"/>
      <c r="C33" s="295" t="s">
        <v>101</v>
      </c>
      <c r="D33" s="189" t="s">
        <v>124</v>
      </c>
      <c r="E33" s="36">
        <f>IF('Załącznik Nr 1-dochody'!E84&gt;0,'Załącznik Nr 1-dochody'!E84,"")</f>
        <v>250000</v>
      </c>
      <c r="F33" s="36">
        <f>IF('Załącznik Nr 1-dochody'!F84&gt;0,'Załącznik Nr 1-dochody'!F84,"")</f>
      </c>
      <c r="G33" s="35"/>
      <c r="H33" s="35"/>
      <c r="I33" s="36">
        <f>E33</f>
        <v>250000</v>
      </c>
      <c r="J33" s="36">
        <f>F33</f>
      </c>
      <c r="K33" s="35"/>
      <c r="L33" s="35"/>
      <c r="M33" s="368"/>
    </row>
    <row r="34" spans="1:13" ht="50.25" customHeight="1" thickBot="1">
      <c r="A34" s="196"/>
      <c r="B34" s="196"/>
      <c r="C34" s="295" t="s">
        <v>102</v>
      </c>
      <c r="D34" s="189" t="s">
        <v>125</v>
      </c>
      <c r="E34" s="36">
        <f>IF('Załącznik Nr 1-dochody'!E85&gt;0,'Załącznik Nr 1-dochody'!E85,"")</f>
        <v>60000</v>
      </c>
      <c r="F34" s="36">
        <f>IF('Załącznik Nr 1-dochody'!F85&gt;0,'Załącznik Nr 1-dochody'!F85,"")</f>
      </c>
      <c r="G34" s="35"/>
      <c r="H34" s="35"/>
      <c r="I34" s="36"/>
      <c r="J34" s="36"/>
      <c r="K34" s="36">
        <f>E34</f>
        <v>60000</v>
      </c>
      <c r="L34" s="36">
        <f>F34</f>
      </c>
      <c r="M34" s="368"/>
    </row>
    <row r="35" spans="1:13" s="1" customFormat="1" ht="22.5" customHeight="1" thickBot="1">
      <c r="A35" s="202">
        <v>801</v>
      </c>
      <c r="B35" s="306"/>
      <c r="C35" s="321" t="s">
        <v>42</v>
      </c>
      <c r="D35" s="185"/>
      <c r="E35" s="34">
        <f>IF(SUM(E36,E38)&gt;0,SUM(E36,E38),"")</f>
        <v>200</v>
      </c>
      <c r="F35" s="34">
        <f>SUM(F38+F36)</f>
        <v>0</v>
      </c>
      <c r="G35" s="34">
        <f>IF(SUM(G36,G38)&gt;0,SUM(G36,G38),"")</f>
        <v>200</v>
      </c>
      <c r="H35" s="34">
        <f>SUM(H36,H38)</f>
        <v>0</v>
      </c>
      <c r="I35" s="34">
        <f>SUM(I36,I38)</f>
        <v>0</v>
      </c>
      <c r="J35" s="34">
        <f>SUM(J36,J38)</f>
        <v>0</v>
      </c>
      <c r="K35" s="34">
        <f>SUM(K36,K38)</f>
        <v>0</v>
      </c>
      <c r="L35" s="34">
        <f>SUM(L36,L38)</f>
        <v>0</v>
      </c>
      <c r="M35" s="368">
        <f t="shared" si="2"/>
        <v>0</v>
      </c>
    </row>
    <row r="36" spans="1:13" s="5" customFormat="1" ht="36.75" customHeight="1" thickBot="1">
      <c r="A36" s="204"/>
      <c r="B36" s="307">
        <v>80140</v>
      </c>
      <c r="C36" s="322" t="s">
        <v>72</v>
      </c>
      <c r="D36" s="187"/>
      <c r="E36" s="29">
        <f>SUM(E37)</f>
        <v>0</v>
      </c>
      <c r="F36" s="29">
        <f>SUM(F37)</f>
        <v>0</v>
      </c>
      <c r="G36" s="29">
        <f aca="true" t="shared" si="11" ref="G36:L36">SUM(G37)</f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368"/>
    </row>
    <row r="37" spans="1:13" s="4" customFormat="1" ht="15.75" customHeight="1" thickBot="1">
      <c r="A37" s="196"/>
      <c r="B37" s="206"/>
      <c r="C37" s="295"/>
      <c r="D37" s="189"/>
      <c r="E37" s="36"/>
      <c r="F37" s="36"/>
      <c r="G37" s="36"/>
      <c r="H37" s="36"/>
      <c r="I37" s="36"/>
      <c r="J37" s="35"/>
      <c r="K37" s="35"/>
      <c r="L37" s="35"/>
      <c r="M37" s="368"/>
    </row>
    <row r="38" spans="1:13" s="5" customFormat="1" ht="18" customHeight="1" thickBot="1">
      <c r="A38" s="204"/>
      <c r="B38" s="305">
        <v>80195</v>
      </c>
      <c r="C38" s="319" t="s">
        <v>5</v>
      </c>
      <c r="D38" s="190"/>
      <c r="E38" s="29">
        <f>IF(SUM(E39:E39)&gt;0,SUM(E39:E39),"")</f>
        <v>200</v>
      </c>
      <c r="F38" s="29">
        <f>SUM(F39)</f>
        <v>0</v>
      </c>
      <c r="G38" s="29">
        <f>IF(SUM(G39:G39)&gt;0,SUM(G39:G39),"")</f>
        <v>200</v>
      </c>
      <c r="H38" s="29">
        <f>SUM(H39)</f>
        <v>0</v>
      </c>
      <c r="I38" s="29">
        <f>SUM(I39)</f>
        <v>0</v>
      </c>
      <c r="J38" s="29">
        <f>SUM(J39)</f>
        <v>0</v>
      </c>
      <c r="K38" s="29">
        <f>SUM(K39)</f>
        <v>0</v>
      </c>
      <c r="L38" s="29">
        <f>SUM(L39)</f>
        <v>0</v>
      </c>
      <c r="M38" s="368">
        <f t="shared" si="2"/>
        <v>0</v>
      </c>
    </row>
    <row r="39" spans="1:13" s="4" customFormat="1" ht="42" customHeight="1" thickBot="1">
      <c r="A39" s="196"/>
      <c r="B39" s="196"/>
      <c r="C39" s="345" t="s">
        <v>91</v>
      </c>
      <c r="D39" s="210" t="s">
        <v>140</v>
      </c>
      <c r="E39" s="211">
        <f>IF('Załącznik Nr 1-dochody'!E163&gt;0,'Załącznik Nr 1-dochody'!E163,"")</f>
        <v>200</v>
      </c>
      <c r="F39" s="211">
        <f>IF('Załącznik Nr 1-dochody'!F163&gt;0,'Załącznik Nr 1-dochody'!F163,"")</f>
      </c>
      <c r="G39" s="211">
        <f>E39</f>
        <v>200</v>
      </c>
      <c r="H39" s="211">
        <f>F39</f>
      </c>
      <c r="I39" s="211"/>
      <c r="J39" s="379"/>
      <c r="K39" s="379"/>
      <c r="L39" s="379"/>
      <c r="M39" s="368"/>
    </row>
    <row r="40" spans="1:13" s="4" customFormat="1" ht="24" customHeight="1" thickBot="1">
      <c r="A40" s="258">
        <v>803</v>
      </c>
      <c r="B40" s="258"/>
      <c r="C40" s="448" t="s">
        <v>251</v>
      </c>
      <c r="D40" s="443"/>
      <c r="E40" s="444">
        <f>SUM(E41)</f>
        <v>19941</v>
      </c>
      <c r="F40" s="444">
        <f>SUM(F41)</f>
        <v>12420</v>
      </c>
      <c r="G40" s="444">
        <f aca="true" t="shared" si="12" ref="G40:L40">SUM(G41)</f>
        <v>0</v>
      </c>
      <c r="H40" s="444">
        <f t="shared" si="12"/>
        <v>0</v>
      </c>
      <c r="I40" s="444">
        <f t="shared" si="12"/>
        <v>0</v>
      </c>
      <c r="J40" s="444">
        <f t="shared" si="12"/>
        <v>0</v>
      </c>
      <c r="K40" s="444">
        <f t="shared" si="12"/>
        <v>19941</v>
      </c>
      <c r="L40" s="444">
        <f t="shared" si="12"/>
        <v>12420</v>
      </c>
      <c r="M40" s="368">
        <f t="shared" si="2"/>
        <v>0.6228373702422145</v>
      </c>
    </row>
    <row r="41" spans="1:13" s="4" customFormat="1" ht="20.25" customHeight="1" thickBot="1">
      <c r="A41" s="196"/>
      <c r="B41" s="422">
        <v>80309</v>
      </c>
      <c r="C41" s="449" t="s">
        <v>250</v>
      </c>
      <c r="D41" s="213"/>
      <c r="E41" s="450">
        <f aca="true" t="shared" si="13" ref="E41:L41">SUM(E42:E42)</f>
        <v>19941</v>
      </c>
      <c r="F41" s="450">
        <f t="shared" si="13"/>
        <v>12420</v>
      </c>
      <c r="G41" s="450">
        <f t="shared" si="13"/>
        <v>0</v>
      </c>
      <c r="H41" s="450">
        <f t="shared" si="13"/>
        <v>0</v>
      </c>
      <c r="I41" s="450">
        <f t="shared" si="13"/>
        <v>0</v>
      </c>
      <c r="J41" s="450">
        <f t="shared" si="13"/>
        <v>0</v>
      </c>
      <c r="K41" s="450">
        <f t="shared" si="13"/>
        <v>19941</v>
      </c>
      <c r="L41" s="450">
        <f t="shared" si="13"/>
        <v>12420</v>
      </c>
      <c r="M41" s="368">
        <f t="shared" si="2"/>
        <v>0.6228373702422145</v>
      </c>
    </row>
    <row r="42" spans="1:13" s="4" customFormat="1" ht="81.75" customHeight="1" thickBot="1">
      <c r="A42" s="196"/>
      <c r="B42" s="196"/>
      <c r="C42" s="469" t="s">
        <v>317</v>
      </c>
      <c r="D42" s="210" t="s">
        <v>299</v>
      </c>
      <c r="E42" s="211">
        <f>IF('Załącznik Nr 1-dochody'!E167&gt;0,'Załącznik Nr 1-dochody'!E167,"")</f>
        <v>19941</v>
      </c>
      <c r="F42" s="211">
        <f>IF('Załącznik Nr 1-dochody'!F167&gt;0,'Załącznik Nr 1-dochody'!F167,"")</f>
        <v>12420</v>
      </c>
      <c r="G42" s="38"/>
      <c r="H42" s="38"/>
      <c r="I42" s="38"/>
      <c r="J42" s="37"/>
      <c r="K42" s="37">
        <f>E42</f>
        <v>19941</v>
      </c>
      <c r="L42" s="37">
        <f>F42</f>
        <v>12420</v>
      </c>
      <c r="M42" s="368">
        <f t="shared" si="2"/>
        <v>0.6228373702422145</v>
      </c>
    </row>
    <row r="43" spans="1:13" s="7" customFormat="1" ht="24" customHeight="1" thickBot="1">
      <c r="A43" s="202">
        <v>851</v>
      </c>
      <c r="B43" s="306"/>
      <c r="C43" s="321" t="s">
        <v>46</v>
      </c>
      <c r="D43" s="185"/>
      <c r="E43" s="34">
        <f>IF(SUM(E44)&gt;0,SUM(E44),"")</f>
        <v>31000</v>
      </c>
      <c r="F43" s="34">
        <f>SUM(F44)</f>
        <v>29000</v>
      </c>
      <c r="G43" s="34">
        <f aca="true" t="shared" si="14" ref="G43:L43">SUM(G44)</f>
        <v>0</v>
      </c>
      <c r="H43" s="34">
        <f t="shared" si="14"/>
        <v>0</v>
      </c>
      <c r="I43" s="34">
        <f t="shared" si="14"/>
        <v>31000</v>
      </c>
      <c r="J43" s="34">
        <f t="shared" si="14"/>
        <v>29000</v>
      </c>
      <c r="K43" s="34">
        <f t="shared" si="14"/>
        <v>0</v>
      </c>
      <c r="L43" s="34">
        <f t="shared" si="14"/>
        <v>0</v>
      </c>
      <c r="M43" s="368">
        <f t="shared" si="2"/>
        <v>0.9354838709677419</v>
      </c>
    </row>
    <row r="44" spans="1:13" s="5" customFormat="1" ht="54" customHeight="1" thickBot="1">
      <c r="A44" s="204"/>
      <c r="B44" s="305">
        <v>85156</v>
      </c>
      <c r="C44" s="319" t="s">
        <v>105</v>
      </c>
      <c r="D44" s="190"/>
      <c r="E44" s="29">
        <f>SUM(E45:E46)</f>
        <v>31000</v>
      </c>
      <c r="F44" s="29">
        <f>SUM(F45:F46)</f>
        <v>29000</v>
      </c>
      <c r="G44" s="29">
        <f aca="true" t="shared" si="15" ref="G44:L44">SUM(G45:G46)</f>
        <v>0</v>
      </c>
      <c r="H44" s="29">
        <f t="shared" si="15"/>
        <v>0</v>
      </c>
      <c r="I44" s="29">
        <f t="shared" si="15"/>
        <v>31000</v>
      </c>
      <c r="J44" s="29">
        <f t="shared" si="15"/>
        <v>29000</v>
      </c>
      <c r="K44" s="29">
        <f t="shared" si="15"/>
        <v>0</v>
      </c>
      <c r="L44" s="29">
        <f t="shared" si="15"/>
        <v>0</v>
      </c>
      <c r="M44" s="368">
        <f t="shared" si="2"/>
        <v>0.9354838709677419</v>
      </c>
    </row>
    <row r="45" spans="1:13" s="4" customFormat="1" ht="64.5" customHeight="1" thickBot="1">
      <c r="A45" s="196"/>
      <c r="B45" s="196"/>
      <c r="C45" s="320" t="s">
        <v>76</v>
      </c>
      <c r="D45" s="189" t="s">
        <v>116</v>
      </c>
      <c r="E45" s="36">
        <f>IF('Załącznik Nr 1-dochody'!E170&gt;0,'Załącznik Nr 1-dochody'!E170,"")</f>
        <v>1000</v>
      </c>
      <c r="F45" s="36">
        <f>IF('Załącznik Nr 1-dochody'!F170&gt;0,'Załącznik Nr 1-dochody'!F170,"")</f>
        <v>2000</v>
      </c>
      <c r="G45" s="36">
        <f>IF('Załącznik Nr 1-dochody'!G170&gt;0,'Załącznik Nr 1-dochody'!G170,"")</f>
      </c>
      <c r="H45" s="36">
        <f>IF('Załącznik Nr 1-dochody'!H170&gt;0,'Załącznik Nr 1-dochody'!H170,"")</f>
      </c>
      <c r="I45" s="36">
        <f>E45</f>
        <v>1000</v>
      </c>
      <c r="J45" s="36">
        <f>F45</f>
        <v>2000</v>
      </c>
      <c r="K45" s="36"/>
      <c r="L45" s="36">
        <f>IF('Załącznik Nr 1-dochody'!L170&gt;0,'Załącznik Nr 1-dochody'!L170,"")</f>
      </c>
      <c r="M45" s="368">
        <f t="shared" si="2"/>
        <v>2</v>
      </c>
    </row>
    <row r="46" spans="1:13" s="4" customFormat="1" ht="65.25" customHeight="1" thickBot="1">
      <c r="A46" s="205"/>
      <c r="B46" s="205"/>
      <c r="C46" s="323" t="s">
        <v>96</v>
      </c>
      <c r="D46" s="195" t="s">
        <v>116</v>
      </c>
      <c r="E46" s="36">
        <f>IF('Załącznik Nr 1-dochody'!E172&gt;0,'Załącznik Nr 1-dochody'!E172,"")</f>
        <v>30000</v>
      </c>
      <c r="F46" s="36">
        <f>IF('Załącznik Nr 1-dochody'!F172&gt;0,'Załącznik Nr 1-dochody'!F172,"")</f>
        <v>27000</v>
      </c>
      <c r="G46" s="33"/>
      <c r="H46" s="33"/>
      <c r="I46" s="36">
        <f>E46</f>
        <v>30000</v>
      </c>
      <c r="J46" s="36">
        <f>F46</f>
        <v>27000</v>
      </c>
      <c r="K46" s="33"/>
      <c r="L46" s="33"/>
      <c r="M46" s="368">
        <f t="shared" si="2"/>
        <v>0.9</v>
      </c>
    </row>
    <row r="47" spans="1:13" s="7" customFormat="1" ht="22.5" customHeight="1" thickBot="1">
      <c r="A47" s="202">
        <v>852</v>
      </c>
      <c r="B47" s="306"/>
      <c r="C47" s="321" t="s">
        <v>106</v>
      </c>
      <c r="D47" s="185"/>
      <c r="E47" s="34">
        <f>SUM(E48,E50,E53,E55,E57,E59)</f>
        <v>2530543</v>
      </c>
      <c r="F47" s="34">
        <f aca="true" t="shared" si="16" ref="F47:K47">IF(SUM(F48,F50,F53,F55,F57,F59)&gt;0,SUM(F48,F50,F53,F55,F57,F59),"")</f>
        <v>2235501</v>
      </c>
      <c r="G47" s="34">
        <f t="shared" si="16"/>
        <v>1796397</v>
      </c>
      <c r="H47" s="34">
        <f t="shared" si="16"/>
        <v>1548000</v>
      </c>
      <c r="I47" s="34">
        <f t="shared" si="16"/>
        <v>172450</v>
      </c>
      <c r="J47" s="34">
        <f t="shared" si="16"/>
        <v>40000</v>
      </c>
      <c r="K47" s="34">
        <f t="shared" si="16"/>
        <v>561696</v>
      </c>
      <c r="L47" s="34">
        <f>SUM(L48+L50+L53+L55+L57+L59)</f>
        <v>647501</v>
      </c>
      <c r="M47" s="368">
        <f t="shared" si="2"/>
        <v>0.8834076322749702</v>
      </c>
    </row>
    <row r="48" spans="1:13" s="5" customFormat="1" ht="30.75" customHeight="1" thickBot="1">
      <c r="A48" s="204"/>
      <c r="B48" s="307">
        <v>85201</v>
      </c>
      <c r="C48" s="322" t="s">
        <v>47</v>
      </c>
      <c r="D48" s="187"/>
      <c r="E48" s="29">
        <f>IF(SUM(E49:E49)&gt;0,SUM(E49:E49),"")</f>
        <v>444720</v>
      </c>
      <c r="F48" s="29">
        <f>SUM(F49)</f>
        <v>537565</v>
      </c>
      <c r="G48" s="29">
        <f aca="true" t="shared" si="17" ref="G48:L48">SUM(G49)</f>
        <v>0</v>
      </c>
      <c r="H48" s="29">
        <f t="shared" si="17"/>
        <v>0</v>
      </c>
      <c r="I48" s="29">
        <f t="shared" si="17"/>
        <v>0</v>
      </c>
      <c r="J48" s="29">
        <f t="shared" si="17"/>
        <v>0</v>
      </c>
      <c r="K48" s="29">
        <f t="shared" si="17"/>
        <v>444720</v>
      </c>
      <c r="L48" s="29">
        <f t="shared" si="17"/>
        <v>537565</v>
      </c>
      <c r="M48" s="368">
        <f t="shared" si="2"/>
        <v>1.2087718114768844</v>
      </c>
    </row>
    <row r="49" spans="1:13" s="4" customFormat="1" ht="56.25" customHeight="1" thickBot="1">
      <c r="A49" s="196"/>
      <c r="B49" s="196"/>
      <c r="C49" s="295" t="s">
        <v>93</v>
      </c>
      <c r="D49" s="189" t="s">
        <v>143</v>
      </c>
      <c r="E49" s="36">
        <f>IF('Załącznik Nr 1-dochody'!E178&gt;0,'Załącznik Nr 1-dochody'!E178,"")</f>
        <v>444720</v>
      </c>
      <c r="F49" s="36">
        <f>IF('Załącznik Nr 1-dochody'!F178&gt;0,'Załącznik Nr 1-dochody'!F178,"")</f>
        <v>537565</v>
      </c>
      <c r="G49" s="36">
        <f>IF('Załącznik Nr 1-dochody'!G178&gt;0,'Załącznik Nr 1-dochody'!G178,"")</f>
      </c>
      <c r="H49" s="36">
        <f>IF('Załącznik Nr 1-dochody'!H178&gt;0,'Załącznik Nr 1-dochody'!H178,"")</f>
      </c>
      <c r="I49" s="36"/>
      <c r="J49" s="36"/>
      <c r="K49" s="36">
        <f>E49</f>
        <v>444720</v>
      </c>
      <c r="L49" s="36">
        <f>F49</f>
        <v>537565</v>
      </c>
      <c r="M49" s="368">
        <f t="shared" si="2"/>
        <v>1.2087718114768844</v>
      </c>
    </row>
    <row r="50" spans="1:13" s="5" customFormat="1" ht="18.75" customHeight="1" thickBot="1">
      <c r="A50" s="204"/>
      <c r="B50" s="307">
        <v>85202</v>
      </c>
      <c r="C50" s="322" t="s">
        <v>50</v>
      </c>
      <c r="D50" s="187"/>
      <c r="E50" s="29">
        <f>SUM(E51:E52)</f>
        <v>1796397</v>
      </c>
      <c r="F50" s="29">
        <f aca="true" t="shared" si="18" ref="F50:L50">SUM(F51:F52)</f>
        <v>1548000</v>
      </c>
      <c r="G50" s="29">
        <f t="shared" si="18"/>
        <v>1796397</v>
      </c>
      <c r="H50" s="29">
        <f t="shared" si="18"/>
        <v>1548000</v>
      </c>
      <c r="I50" s="29">
        <f t="shared" si="18"/>
        <v>0</v>
      </c>
      <c r="J50" s="29">
        <f t="shared" si="18"/>
        <v>0</v>
      </c>
      <c r="K50" s="29">
        <f t="shared" si="18"/>
        <v>0</v>
      </c>
      <c r="L50" s="29">
        <f t="shared" si="18"/>
        <v>0</v>
      </c>
      <c r="M50" s="368">
        <f t="shared" si="2"/>
        <v>0.8617248859801035</v>
      </c>
    </row>
    <row r="51" spans="1:13" s="4" customFormat="1" ht="42.75" customHeight="1" thickBot="1">
      <c r="A51" s="196"/>
      <c r="B51" s="196"/>
      <c r="C51" s="295" t="s">
        <v>49</v>
      </c>
      <c r="D51" s="189" t="s">
        <v>140</v>
      </c>
      <c r="E51" s="36">
        <f>IF('Załącznik Nr 1-dochody'!E183&gt;0,'Załącznik Nr 1-dochody'!E183,"")</f>
        <v>1704397</v>
      </c>
      <c r="F51" s="36">
        <f>IF('Załącznik Nr 1-dochody'!F183&gt;0,'Załącznik Nr 1-dochody'!F183,"")</f>
        <v>1548000</v>
      </c>
      <c r="G51" s="36">
        <f>E51</f>
        <v>1704397</v>
      </c>
      <c r="H51" s="36">
        <f>F51</f>
        <v>1548000</v>
      </c>
      <c r="I51" s="36"/>
      <c r="J51" s="35"/>
      <c r="K51" s="35"/>
      <c r="L51" s="35"/>
      <c r="M51" s="368">
        <f t="shared" si="2"/>
        <v>0.9082391015708194</v>
      </c>
    </row>
    <row r="52" spans="1:13" s="4" customFormat="1" ht="71.25" customHeight="1" thickBot="1">
      <c r="A52" s="196"/>
      <c r="B52" s="196"/>
      <c r="C52" s="235" t="s">
        <v>260</v>
      </c>
      <c r="D52" s="189" t="s">
        <v>144</v>
      </c>
      <c r="E52" s="36">
        <f>IF('Załącznik Nr 1-dochody'!E184&gt;0,'Załącznik Nr 1-dochody'!E184,"")</f>
        <v>92000</v>
      </c>
      <c r="F52" s="36">
        <f>IF('Załącznik Nr 1-dochody'!F184&gt;0,'Załącznik Nr 1-dochody'!F184,"")</f>
      </c>
      <c r="G52" s="36">
        <f>E52</f>
        <v>92000</v>
      </c>
      <c r="H52" s="36">
        <f>F52</f>
      </c>
      <c r="I52" s="36"/>
      <c r="J52" s="35"/>
      <c r="K52" s="35"/>
      <c r="L52" s="35"/>
      <c r="M52" s="368"/>
    </row>
    <row r="53" spans="1:13" s="5" customFormat="1" ht="18" customHeight="1" thickBot="1">
      <c r="A53" s="204"/>
      <c r="B53" s="307">
        <v>85204</v>
      </c>
      <c r="C53" s="322" t="s">
        <v>52</v>
      </c>
      <c r="D53" s="187"/>
      <c r="E53" s="29">
        <f>IF(SUM(E54:E54)&gt;0,SUM(E54:E54),"")</f>
        <v>107040</v>
      </c>
      <c r="F53" s="29">
        <f>SUM(F54)</f>
        <v>100000</v>
      </c>
      <c r="G53" s="29">
        <f aca="true" t="shared" si="19" ref="G53:L53">SUM(G54)</f>
        <v>0</v>
      </c>
      <c r="H53" s="29">
        <f t="shared" si="19"/>
        <v>0</v>
      </c>
      <c r="I53" s="29">
        <f t="shared" si="19"/>
        <v>0</v>
      </c>
      <c r="J53" s="29">
        <f t="shared" si="19"/>
        <v>0</v>
      </c>
      <c r="K53" s="29">
        <f t="shared" si="19"/>
        <v>107040</v>
      </c>
      <c r="L53" s="29">
        <f t="shared" si="19"/>
        <v>100000</v>
      </c>
      <c r="M53" s="368">
        <f t="shared" si="2"/>
        <v>0.9342301943198804</v>
      </c>
    </row>
    <row r="54" spans="1:13" s="4" customFormat="1" ht="54.75" customHeight="1" thickBot="1">
      <c r="A54" s="196"/>
      <c r="B54" s="206"/>
      <c r="C54" s="295" t="s">
        <v>93</v>
      </c>
      <c r="D54" s="189" t="s">
        <v>143</v>
      </c>
      <c r="E54" s="36">
        <f>IF('Załącznik Nr 1-dochody'!E194&gt;0,'Załącznik Nr 1-dochody'!E194,"")</f>
        <v>107040</v>
      </c>
      <c r="F54" s="36">
        <f>IF('Załącznik Nr 1-dochody'!F194&gt;0,'Załącznik Nr 1-dochody'!F194,"")</f>
        <v>100000</v>
      </c>
      <c r="G54" s="36"/>
      <c r="H54" s="36"/>
      <c r="I54" s="36"/>
      <c r="J54" s="35"/>
      <c r="K54" s="36">
        <f>E54</f>
        <v>107040</v>
      </c>
      <c r="L54" s="35">
        <f>F54</f>
        <v>100000</v>
      </c>
      <c r="M54" s="368">
        <f t="shared" si="2"/>
        <v>0.9342301943198804</v>
      </c>
    </row>
    <row r="55" spans="1:13" s="4" customFormat="1" ht="43.5" customHeight="1" thickBot="1">
      <c r="A55" s="196"/>
      <c r="B55" s="311">
        <v>85212</v>
      </c>
      <c r="C55" s="325" t="s">
        <v>215</v>
      </c>
      <c r="D55" s="334"/>
      <c r="E55" s="29">
        <f>IF(SUM(E56:E56)&gt;0,SUM(E56:E56),"")</f>
        <v>20000</v>
      </c>
      <c r="F55" s="29">
        <f>SUM(F56)</f>
        <v>0</v>
      </c>
      <c r="G55" s="29">
        <f aca="true" t="shared" si="20" ref="G55:L55">SUM(G56)</f>
        <v>0</v>
      </c>
      <c r="H55" s="29">
        <f t="shared" si="20"/>
        <v>0</v>
      </c>
      <c r="I55" s="29">
        <f t="shared" si="20"/>
        <v>20000</v>
      </c>
      <c r="J55" s="29">
        <f t="shared" si="20"/>
        <v>0</v>
      </c>
      <c r="K55" s="29">
        <f t="shared" si="20"/>
        <v>0</v>
      </c>
      <c r="L55" s="29">
        <f t="shared" si="20"/>
        <v>0</v>
      </c>
      <c r="M55" s="368">
        <f t="shared" si="2"/>
        <v>0</v>
      </c>
    </row>
    <row r="56" spans="1:13" s="4" customFormat="1" ht="54.75" customHeight="1" thickBot="1">
      <c r="A56" s="196"/>
      <c r="B56" s="196"/>
      <c r="C56" s="320" t="s">
        <v>76</v>
      </c>
      <c r="D56" s="189" t="s">
        <v>116</v>
      </c>
      <c r="E56" s="36">
        <f>IF('Załącznik Nr 1-dochody'!E197&gt;0,'Załącznik Nr 1-dochody'!E197,"")</f>
        <v>20000</v>
      </c>
      <c r="F56" s="36">
        <f>IF('Załącznik Nr 1-dochody'!F197&gt;0,'Załącznik Nr 1-dochody'!F197,"")</f>
      </c>
      <c r="G56" s="36">
        <f>IF('Załącznik Nr 1-dochody'!G197&gt;0,'Załącznik Nr 1-dochody'!G197,"")</f>
      </c>
      <c r="H56" s="36">
        <f>IF('Załącznik Nr 1-dochody'!H197&gt;0,'Załącznik Nr 1-dochody'!H197,"")</f>
      </c>
      <c r="I56" s="36">
        <f>E56</f>
        <v>20000</v>
      </c>
      <c r="J56" s="36">
        <f>F56</f>
      </c>
      <c r="K56" s="36"/>
      <c r="L56" s="36">
        <f>IF('Załącznik Nr 1-dochody'!L197&gt;0,'Załącznik Nr 1-dochody'!L197,"")</f>
      </c>
      <c r="M56" s="368"/>
    </row>
    <row r="57" spans="1:13" s="5" customFormat="1" ht="21" customHeight="1" thickBot="1">
      <c r="A57" s="204"/>
      <c r="B57" s="305">
        <v>85226</v>
      </c>
      <c r="C57" s="319" t="s">
        <v>54</v>
      </c>
      <c r="D57" s="190"/>
      <c r="E57" s="29">
        <f>IF(SUM(E58:E58)&gt;0,SUM(E58:E58),"")</f>
        <v>9936</v>
      </c>
      <c r="F57" s="29">
        <f>IF(SUM(F58:F58)&gt;0,SUM(F58:F58),"")</f>
        <v>9936</v>
      </c>
      <c r="G57" s="29">
        <f>SUM(G58)</f>
        <v>0</v>
      </c>
      <c r="H57" s="29">
        <f>SUM(H58)</f>
        <v>0</v>
      </c>
      <c r="I57" s="29">
        <f>SUM(I58)</f>
        <v>0</v>
      </c>
      <c r="J57" s="29">
        <f>SUM(J58)</f>
        <v>0</v>
      </c>
      <c r="K57" s="29">
        <f>IF(SUM(K58:K58)&gt;0,SUM(K58:K58),"")</f>
        <v>9936</v>
      </c>
      <c r="L57" s="29">
        <f>SUM(L58)</f>
        <v>9936</v>
      </c>
      <c r="M57" s="368">
        <f t="shared" si="2"/>
        <v>1</v>
      </c>
    </row>
    <row r="58" spans="1:13" s="4" customFormat="1" ht="64.5" thickBot="1">
      <c r="A58" s="196"/>
      <c r="B58" s="248"/>
      <c r="C58" s="295" t="s">
        <v>95</v>
      </c>
      <c r="D58" s="191" t="s">
        <v>143</v>
      </c>
      <c r="E58" s="36">
        <f>IF('Załącznik Nr 1-dochody'!E211&gt;0,'Załącznik Nr 1-dochody'!E211,"")</f>
        <v>9936</v>
      </c>
      <c r="F58" s="36">
        <f>IF('Załącznik Nr 1-dochody'!F211&gt;0,'Załącznik Nr 1-dochody'!F211,"")</f>
        <v>9936</v>
      </c>
      <c r="G58" s="37"/>
      <c r="H58" s="37"/>
      <c r="I58" s="38"/>
      <c r="J58" s="37"/>
      <c r="K58" s="36">
        <f>E58</f>
        <v>9936</v>
      </c>
      <c r="L58" s="36">
        <f>F58</f>
        <v>9936</v>
      </c>
      <c r="M58" s="368">
        <f t="shared" si="2"/>
        <v>1</v>
      </c>
    </row>
    <row r="59" spans="1:13" s="8" customFormat="1" ht="23.25" customHeight="1" thickBot="1">
      <c r="A59" s="207"/>
      <c r="B59" s="305">
        <v>85231</v>
      </c>
      <c r="C59" s="322" t="s">
        <v>68</v>
      </c>
      <c r="D59" s="197"/>
      <c r="E59" s="29">
        <f>IF(SUM(E60:E60)&gt;0,SUM(E60:E60),"")</f>
        <v>152450</v>
      </c>
      <c r="F59" s="29">
        <f>IF(SUM(F60:F60)&gt;0,SUM(F60:F60),"")</f>
        <v>40000</v>
      </c>
      <c r="G59" s="29">
        <f aca="true" t="shared" si="21" ref="G59:L59">SUM(G60)</f>
        <v>0</v>
      </c>
      <c r="H59" s="29">
        <f t="shared" si="21"/>
        <v>0</v>
      </c>
      <c r="I59" s="29">
        <f t="shared" si="21"/>
        <v>152450</v>
      </c>
      <c r="J59" s="29">
        <f t="shared" si="21"/>
        <v>40000</v>
      </c>
      <c r="K59" s="29">
        <f t="shared" si="21"/>
        <v>0</v>
      </c>
      <c r="L59" s="29">
        <f t="shared" si="21"/>
        <v>0</v>
      </c>
      <c r="M59" s="368">
        <f t="shared" si="2"/>
        <v>0.26238110856018365</v>
      </c>
    </row>
    <row r="60" spans="1:13" s="4" customFormat="1" ht="67.5" customHeight="1" thickBot="1">
      <c r="A60" s="196"/>
      <c r="B60" s="196"/>
      <c r="C60" s="320" t="s">
        <v>76</v>
      </c>
      <c r="D60" s="189" t="s">
        <v>116</v>
      </c>
      <c r="E60" s="36">
        <f>IF('Załącznik Nr 1-dochody'!E216&gt;0,'Załącznik Nr 1-dochody'!E216,"")</f>
        <v>152450</v>
      </c>
      <c r="F60" s="36">
        <f>IF('Załącznik Nr 1-dochody'!F216&gt;0,'Załącznik Nr 1-dochody'!F216,"")</f>
        <v>40000</v>
      </c>
      <c r="G60" s="35"/>
      <c r="H60" s="35"/>
      <c r="I60" s="36">
        <f>E60</f>
        <v>152450</v>
      </c>
      <c r="J60" s="36">
        <f>F60</f>
        <v>40000</v>
      </c>
      <c r="K60" s="35"/>
      <c r="L60" s="35"/>
      <c r="M60" s="368">
        <f t="shared" si="2"/>
        <v>0.26238110856018365</v>
      </c>
    </row>
    <row r="61" spans="1:13" s="4" customFormat="1" ht="36.75" customHeight="1" thickBot="1">
      <c r="A61" s="272">
        <v>853</v>
      </c>
      <c r="B61" s="365"/>
      <c r="C61" s="344" t="s">
        <v>107</v>
      </c>
      <c r="D61" s="198"/>
      <c r="E61" s="34">
        <f>SUM(E62+E64)</f>
        <v>194923</v>
      </c>
      <c r="F61" s="34">
        <f aca="true" t="shared" si="22" ref="F61:L61">SUM(F62+F64)</f>
        <v>140000</v>
      </c>
      <c r="G61" s="34">
        <f t="shared" si="22"/>
        <v>0</v>
      </c>
      <c r="H61" s="34">
        <f t="shared" si="22"/>
        <v>0</v>
      </c>
      <c r="I61" s="34">
        <f t="shared" si="22"/>
        <v>194923</v>
      </c>
      <c r="J61" s="34">
        <f t="shared" si="22"/>
        <v>140000</v>
      </c>
      <c r="K61" s="34">
        <f t="shared" si="22"/>
        <v>0</v>
      </c>
      <c r="L61" s="34">
        <f t="shared" si="22"/>
        <v>0</v>
      </c>
      <c r="M61" s="368">
        <f t="shared" si="2"/>
        <v>0.7182323276370669</v>
      </c>
    </row>
    <row r="62" spans="1:13" s="4" customFormat="1" ht="33" customHeight="1" thickBot="1">
      <c r="A62" s="196"/>
      <c r="B62" s="309">
        <v>85321</v>
      </c>
      <c r="C62" s="319" t="s">
        <v>232</v>
      </c>
      <c r="D62" s="192"/>
      <c r="E62" s="29">
        <f aca="true" t="shared" si="23" ref="E62:J62">IF(SUM(E63:E63)&gt;0,SUM(E63:E63),"")</f>
        <v>139000</v>
      </c>
      <c r="F62" s="29">
        <f t="shared" si="23"/>
        <v>140000</v>
      </c>
      <c r="G62" s="29">
        <f>SUM(G63)</f>
        <v>0</v>
      </c>
      <c r="H62" s="29">
        <f>SUM(H63)</f>
        <v>0</v>
      </c>
      <c r="I62" s="29">
        <f t="shared" si="23"/>
        <v>139000</v>
      </c>
      <c r="J62" s="29">
        <f t="shared" si="23"/>
        <v>140000</v>
      </c>
      <c r="K62" s="29">
        <f>SUM(K63)</f>
        <v>0</v>
      </c>
      <c r="L62" s="29">
        <f>SUM(L63)</f>
        <v>0</v>
      </c>
      <c r="M62" s="368">
        <f t="shared" si="2"/>
        <v>1.0071942446043165</v>
      </c>
    </row>
    <row r="63" spans="1:13" s="4" customFormat="1" ht="51.75" customHeight="1" thickBot="1">
      <c r="A63" s="196"/>
      <c r="B63" s="206"/>
      <c r="C63" s="320" t="s">
        <v>76</v>
      </c>
      <c r="D63" s="191" t="s">
        <v>116</v>
      </c>
      <c r="E63" s="36">
        <f>IF('Załącznik Nr 1-dochody'!E221&gt;0,'Załącznik Nr 1-dochody'!E221,"")</f>
        <v>139000</v>
      </c>
      <c r="F63" s="36">
        <f>IF('Załącznik Nr 1-dochody'!F221&gt;0,'Załącznik Nr 1-dochody'!F221,"")</f>
        <v>140000</v>
      </c>
      <c r="G63" s="37"/>
      <c r="H63" s="37"/>
      <c r="I63" s="36">
        <f>E63</f>
        <v>139000</v>
      </c>
      <c r="J63" s="36">
        <f>F63</f>
        <v>140000</v>
      </c>
      <c r="K63" s="37"/>
      <c r="L63" s="37"/>
      <c r="M63" s="368">
        <f t="shared" si="2"/>
        <v>1.0071942446043165</v>
      </c>
    </row>
    <row r="64" spans="1:13" s="4" customFormat="1" ht="51.75" customHeight="1" thickBot="1">
      <c r="A64" s="196"/>
      <c r="B64" s="385">
        <v>85334</v>
      </c>
      <c r="C64" s="338" t="s">
        <v>253</v>
      </c>
      <c r="D64" s="192"/>
      <c r="E64" s="294">
        <f>SUM(E65)</f>
        <v>55923</v>
      </c>
      <c r="F64" s="294">
        <f aca="true" t="shared" si="24" ref="F64:L64">SUM(F65)</f>
        <v>0</v>
      </c>
      <c r="G64" s="294">
        <f t="shared" si="24"/>
        <v>0</v>
      </c>
      <c r="H64" s="294">
        <f t="shared" si="24"/>
        <v>0</v>
      </c>
      <c r="I64" s="294">
        <f t="shared" si="24"/>
        <v>55923</v>
      </c>
      <c r="J64" s="294">
        <f t="shared" si="24"/>
        <v>0</v>
      </c>
      <c r="K64" s="294">
        <f t="shared" si="24"/>
        <v>0</v>
      </c>
      <c r="L64" s="294">
        <f t="shared" si="24"/>
        <v>0</v>
      </c>
      <c r="M64" s="368">
        <f t="shared" si="2"/>
        <v>0</v>
      </c>
    </row>
    <row r="65" spans="1:13" s="4" customFormat="1" ht="72.75" customHeight="1" thickBot="1">
      <c r="A65" s="196"/>
      <c r="B65" s="206"/>
      <c r="C65" s="320" t="s">
        <v>76</v>
      </c>
      <c r="D65" s="191" t="s">
        <v>116</v>
      </c>
      <c r="E65" s="36">
        <f>IF('Załącznik Nr 1-dochody'!E223&gt;0,'Załącznik Nr 1-dochody'!E223,"")</f>
        <v>55923</v>
      </c>
      <c r="F65" s="36">
        <f>IF('Załącznik Nr 1-dochody'!F223&gt;0,'Załącznik Nr 1-dochody'!F223,"")</f>
      </c>
      <c r="G65" s="37"/>
      <c r="H65" s="37"/>
      <c r="I65" s="38">
        <f>E65</f>
        <v>55923</v>
      </c>
      <c r="J65" s="38">
        <f>F65</f>
      </c>
      <c r="K65" s="37"/>
      <c r="L65" s="37"/>
      <c r="M65" s="368"/>
    </row>
    <row r="66" spans="1:13" s="7" customFormat="1" ht="41.25" customHeight="1" thickBot="1">
      <c r="A66" s="202">
        <v>921</v>
      </c>
      <c r="B66" s="306"/>
      <c r="C66" s="321" t="s">
        <v>62</v>
      </c>
      <c r="D66" s="185"/>
      <c r="E66" s="34">
        <f>IF(SUM(E67,E69,E71,E74)&gt;0,SUM(E67,E69,E71,E74),"")</f>
        <v>587000</v>
      </c>
      <c r="F66" s="34">
        <f>SUM(F67,F69,F71,F74)</f>
        <v>32000</v>
      </c>
      <c r="G66" s="34">
        <f>SUM(G67,G69,G71,G74)</f>
        <v>0</v>
      </c>
      <c r="H66" s="34">
        <f>SUM(H67,H69,H71,H74)</f>
        <v>0</v>
      </c>
      <c r="I66" s="34">
        <f>SUM(I67,I69,I71,I74)</f>
        <v>0</v>
      </c>
      <c r="J66" s="34">
        <f>SUM(J67,J69,J71,J74)</f>
        <v>0</v>
      </c>
      <c r="K66" s="34">
        <f>IF(SUM(K67,K69,K71,K74)&gt;0,SUM(K67,K69,K71,K74),"")</f>
        <v>587000</v>
      </c>
      <c r="L66" s="34">
        <f>SUM(L67,L69,L71,L74)</f>
        <v>32000</v>
      </c>
      <c r="M66" s="368">
        <f t="shared" si="2"/>
        <v>0.054514480408858604</v>
      </c>
    </row>
    <row r="67" spans="1:13" s="5" customFormat="1" ht="21" customHeight="1" thickBot="1">
      <c r="A67" s="204"/>
      <c r="B67" s="305">
        <v>92106</v>
      </c>
      <c r="C67" s="319" t="s">
        <v>75</v>
      </c>
      <c r="D67" s="190"/>
      <c r="E67" s="29">
        <f>IF(SUM(E68:E68)&gt;0,SUM(E68:E68),"")</f>
        <v>210000</v>
      </c>
      <c r="F67" s="29">
        <f>SUM(F68)</f>
        <v>0</v>
      </c>
      <c r="G67" s="29">
        <f>SUM(G68)</f>
        <v>0</v>
      </c>
      <c r="H67" s="29">
        <f>SUM(H68)</f>
        <v>0</v>
      </c>
      <c r="I67" s="29">
        <f>SUM(I68)</f>
        <v>0</v>
      </c>
      <c r="J67" s="29">
        <f>SUM(J68)</f>
        <v>0</v>
      </c>
      <c r="K67" s="29">
        <f>IF(SUM(K68:K68)&gt;0,SUM(K68:K68),"")</f>
        <v>210000</v>
      </c>
      <c r="L67" s="29">
        <f>SUM(L68)</f>
        <v>0</v>
      </c>
      <c r="M67" s="368">
        <f t="shared" si="2"/>
        <v>0</v>
      </c>
    </row>
    <row r="68" spans="1:13" s="4" customFormat="1" ht="51.75" thickBot="1">
      <c r="A68" s="196"/>
      <c r="B68" s="196"/>
      <c r="C68" s="235" t="s">
        <v>216</v>
      </c>
      <c r="D68" s="191" t="s">
        <v>217</v>
      </c>
      <c r="E68" s="36">
        <f>IF('Załącznik Nr 1-dochody'!E251&gt;0,'Załącznik Nr 1-dochody'!E251,"")</f>
        <v>210000</v>
      </c>
      <c r="F68" s="36">
        <f>IF('Załącznik Nr 1-dochody'!F251&gt;0,'Załącznik Nr 1-dochody'!F251,"")</f>
      </c>
      <c r="G68" s="36"/>
      <c r="H68" s="36">
        <f>F68</f>
      </c>
      <c r="I68" s="36"/>
      <c r="J68" s="35"/>
      <c r="K68" s="35">
        <f>E68</f>
        <v>210000</v>
      </c>
      <c r="L68" s="35">
        <f>F68</f>
      </c>
      <c r="M68" s="368"/>
    </row>
    <row r="69" spans="1:13" s="5" customFormat="1" ht="37.5" customHeight="1" thickBot="1">
      <c r="A69" s="204"/>
      <c r="B69" s="305">
        <v>92108</v>
      </c>
      <c r="C69" s="319" t="s">
        <v>63</v>
      </c>
      <c r="D69" s="190"/>
      <c r="E69" s="29">
        <f>IF(SUM(E70:E70)&gt;0,SUM(E70:E70),"")</f>
        <v>100000</v>
      </c>
      <c r="F69" s="29">
        <f>SUM(F70)</f>
        <v>0</v>
      </c>
      <c r="G69" s="29">
        <f>SUM(G70)</f>
        <v>0</v>
      </c>
      <c r="H69" s="29">
        <f>SUM(H70)</f>
        <v>0</v>
      </c>
      <c r="I69" s="29">
        <f>SUM(I70)</f>
        <v>0</v>
      </c>
      <c r="J69" s="29">
        <f>SUM(J70)</f>
        <v>0</v>
      </c>
      <c r="K69" s="29">
        <f>IF(SUM(K70:K70)&gt;0,SUM(K70:K70),"")</f>
        <v>100000</v>
      </c>
      <c r="L69" s="29">
        <f>SUM(L70)</f>
        <v>0</v>
      </c>
      <c r="M69" s="368">
        <f t="shared" si="2"/>
        <v>0</v>
      </c>
    </row>
    <row r="70" spans="1:13" s="4" customFormat="1" ht="43.5" customHeight="1" thickBot="1">
      <c r="A70" s="196"/>
      <c r="B70" s="196"/>
      <c r="C70" s="235" t="s">
        <v>216</v>
      </c>
      <c r="D70" s="191" t="s">
        <v>217</v>
      </c>
      <c r="E70" s="36">
        <f>IF('Załącznik Nr 1-dochody'!E253&gt;0,'Załącznik Nr 1-dochody'!E253,"")</f>
        <v>100000</v>
      </c>
      <c r="F70" s="36">
        <f>IF('Załącznik Nr 1-dochody'!F253&gt;0,'Załącznik Nr 1-dochody'!F253,"")</f>
      </c>
      <c r="G70" s="36"/>
      <c r="H70" s="36">
        <f>F70</f>
      </c>
      <c r="I70" s="36"/>
      <c r="J70" s="35"/>
      <c r="K70" s="35">
        <f>E70</f>
        <v>100000</v>
      </c>
      <c r="L70" s="35">
        <f>F70</f>
      </c>
      <c r="M70" s="368"/>
    </row>
    <row r="71" spans="1:13" s="5" customFormat="1" ht="16.5" customHeight="1" thickBot="1">
      <c r="A71" s="204"/>
      <c r="B71" s="307">
        <v>92116</v>
      </c>
      <c r="C71" s="322" t="s">
        <v>64</v>
      </c>
      <c r="D71" s="187"/>
      <c r="E71" s="29">
        <f>IF(SUM(E72:E73)&gt;0,SUM(E72:E73),"")</f>
        <v>177000</v>
      </c>
      <c r="F71" s="29">
        <f>SUM(F72:F73)</f>
        <v>32000</v>
      </c>
      <c r="G71" s="29">
        <f>SUM(G72:G73)</f>
        <v>0</v>
      </c>
      <c r="H71" s="29">
        <f>SUM(H72:H73)</f>
        <v>0</v>
      </c>
      <c r="I71" s="29">
        <f>SUM(I72:I73)</f>
        <v>0</v>
      </c>
      <c r="J71" s="29">
        <f>SUM(J72:J73)</f>
        <v>0</v>
      </c>
      <c r="K71" s="29">
        <f>IF(SUM(K72:K73)&gt;0,SUM(K72:K73),"")</f>
        <v>177000</v>
      </c>
      <c r="L71" s="29">
        <f>SUM(L72:L73)</f>
        <v>32000</v>
      </c>
      <c r="M71" s="368">
        <f t="shared" si="2"/>
        <v>0.1807909604519774</v>
      </c>
    </row>
    <row r="72" spans="1:13" s="4" customFormat="1" ht="68.25" customHeight="1" thickBot="1">
      <c r="A72" s="196"/>
      <c r="B72" s="196"/>
      <c r="C72" s="235" t="s">
        <v>216</v>
      </c>
      <c r="D72" s="191" t="s">
        <v>217</v>
      </c>
      <c r="E72" s="36">
        <f>IF('Załącznik Nr 1-dochody'!E255&gt;0,'Załącznik Nr 1-dochody'!E255,"")</f>
        <v>145000</v>
      </c>
      <c r="F72" s="36">
        <f>IF('Załącznik Nr 1-dochody'!F255&gt;0,'Załącznik Nr 1-dochody'!F255,"")</f>
      </c>
      <c r="G72" s="36"/>
      <c r="H72" s="36">
        <f>F72</f>
      </c>
      <c r="I72" s="36"/>
      <c r="J72" s="35"/>
      <c r="K72" s="35">
        <f>E72</f>
        <v>145000</v>
      </c>
      <c r="L72" s="35">
        <f>F72</f>
      </c>
      <c r="M72" s="368"/>
    </row>
    <row r="73" spans="1:13" s="4" customFormat="1" ht="56.25" customHeight="1" thickBot="1">
      <c r="A73" s="196"/>
      <c r="B73" s="196"/>
      <c r="C73" s="295" t="s">
        <v>93</v>
      </c>
      <c r="D73" s="189" t="s">
        <v>143</v>
      </c>
      <c r="E73" s="36">
        <f>IF('Załącznik Nr 1-dochody'!E256&gt;0,'Załącznik Nr 1-dochody'!E256,"")</f>
        <v>32000</v>
      </c>
      <c r="F73" s="36">
        <f>IF('Załącznik Nr 1-dochody'!F256&gt;0,'Załącznik Nr 1-dochody'!F256,"")</f>
        <v>32000</v>
      </c>
      <c r="G73" s="35"/>
      <c r="H73" s="35"/>
      <c r="I73" s="36"/>
      <c r="J73" s="35"/>
      <c r="K73" s="36">
        <f>E73</f>
        <v>32000</v>
      </c>
      <c r="L73" s="36">
        <f>F73</f>
        <v>32000</v>
      </c>
      <c r="M73" s="368">
        <f t="shared" si="2"/>
        <v>1</v>
      </c>
    </row>
    <row r="74" spans="1:13" s="5" customFormat="1" ht="16.5" customHeight="1" thickBot="1">
      <c r="A74" s="204"/>
      <c r="B74" s="307">
        <v>92118</v>
      </c>
      <c r="C74" s="322" t="s">
        <v>65</v>
      </c>
      <c r="D74" s="187"/>
      <c r="E74" s="29">
        <f>IF(SUM(E75:E75)&gt;0,SUM(E75:E75),"")</f>
        <v>100000</v>
      </c>
      <c r="F74" s="29">
        <f>SUM(F75)</f>
        <v>0</v>
      </c>
      <c r="G74" s="29">
        <f>SUM(G75)</f>
        <v>0</v>
      </c>
      <c r="H74" s="29">
        <f>SUM(H75)</f>
        <v>0</v>
      </c>
      <c r="I74" s="29">
        <f>SUM(I75)</f>
        <v>0</v>
      </c>
      <c r="J74" s="29">
        <f>SUM(J75)</f>
        <v>0</v>
      </c>
      <c r="K74" s="29">
        <f>IF(SUM(K75:K75)&gt;0,SUM(K75:K75),"")</f>
        <v>100000</v>
      </c>
      <c r="L74" s="29">
        <f>SUM(L75)</f>
        <v>0</v>
      </c>
      <c r="M74" s="368">
        <f t="shared" si="2"/>
        <v>0</v>
      </c>
    </row>
    <row r="75" spans="1:13" s="4" customFormat="1" ht="51.75" thickBot="1">
      <c r="A75" s="196"/>
      <c r="B75" s="196"/>
      <c r="C75" s="235" t="s">
        <v>216</v>
      </c>
      <c r="D75" s="191" t="s">
        <v>217</v>
      </c>
      <c r="E75" s="36">
        <f>IF('Załącznik Nr 1-dochody'!E258&gt;0,'Załącznik Nr 1-dochody'!E258,"")</f>
        <v>100000</v>
      </c>
      <c r="F75" s="36">
        <f>IF('Załącznik Nr 1-dochody'!F258&gt;0,'Załącznik Nr 1-dochody'!F258,"")</f>
      </c>
      <c r="G75" s="36"/>
      <c r="H75" s="36">
        <f>F75</f>
      </c>
      <c r="I75" s="36"/>
      <c r="J75" s="35"/>
      <c r="K75" s="35">
        <f>E75</f>
        <v>100000</v>
      </c>
      <c r="L75" s="35">
        <f>F75</f>
      </c>
      <c r="M75" s="368"/>
    </row>
    <row r="76" spans="1:13" s="9" customFormat="1" ht="33" customHeight="1" thickBot="1">
      <c r="A76" s="208"/>
      <c r="B76" s="208"/>
      <c r="C76" s="329" t="s">
        <v>66</v>
      </c>
      <c r="D76" s="199"/>
      <c r="E76" s="81">
        <f>SUM(E66,E61,E47,E43,E40,E35,E30,E25,E18,E15,E12)</f>
        <v>8028659</v>
      </c>
      <c r="F76" s="81">
        <f>SUM(F66,F61,F47,F43,F40,F35,F30,F25,F18,F15,F12)</f>
        <v>6863921</v>
      </c>
      <c r="G76" s="81">
        <f aca="true" t="shared" si="25" ref="G76:L76">SUM(G66+G61+G47+G43+G40+G35+G30+G25+G18+G15+G12)</f>
        <v>1796597</v>
      </c>
      <c r="H76" s="81">
        <f t="shared" si="25"/>
        <v>1548000</v>
      </c>
      <c r="I76" s="81">
        <f t="shared" si="25"/>
        <v>5003425</v>
      </c>
      <c r="J76" s="81">
        <f t="shared" si="25"/>
        <v>4624000</v>
      </c>
      <c r="K76" s="81">
        <f t="shared" si="25"/>
        <v>1228637</v>
      </c>
      <c r="L76" s="81">
        <f t="shared" si="25"/>
        <v>691921</v>
      </c>
      <c r="M76" s="368">
        <f>F76/E76</f>
        <v>0.8549274542610416</v>
      </c>
    </row>
    <row r="77" spans="1:13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="4" customFormat="1" ht="12.75"/>
  </sheetData>
  <sheetProtection/>
  <printOptions/>
  <pageMargins left="0.39" right="0.7874015748031497" top="0.984251968503937" bottom="0.984251968503937" header="0.5118110236220472" footer="0.5118110236220472"/>
  <pageSetup horizontalDpi="240" verticalDpi="240" orientation="landscape" paperSize="9" scale="8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0"/>
  <sheetViews>
    <sheetView zoomScale="75" zoomScaleNormal="75" workbookViewId="0" topLeftCell="A4">
      <selection activeCell="M19" sqref="M19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35.875" style="0" customWidth="1"/>
    <col min="4" max="4" width="6.00390625" style="0" customWidth="1"/>
    <col min="5" max="5" width="19.625" style="0" customWidth="1"/>
    <col min="6" max="7" width="13.00390625" style="0" customWidth="1"/>
    <col min="8" max="8" width="12.00390625" style="0" customWidth="1"/>
    <col min="9" max="9" width="13.00390625" style="0" customWidth="1"/>
    <col min="10" max="10" width="11.875" style="0" customWidth="1"/>
    <col min="11" max="11" width="12.00390625" style="0" customWidth="1"/>
    <col min="12" max="12" width="10.75390625" style="0" customWidth="1"/>
    <col min="13" max="13" width="12.00390625" style="0" customWidth="1"/>
  </cols>
  <sheetData>
    <row r="1" spans="1:13" ht="12.75">
      <c r="A1" s="41"/>
      <c r="B1" s="41"/>
      <c r="C1" s="41"/>
      <c r="D1" s="41"/>
      <c r="E1" s="41"/>
      <c r="F1" s="41"/>
      <c r="G1" s="41"/>
      <c r="H1" s="41"/>
      <c r="I1" s="214" t="s">
        <v>205</v>
      </c>
      <c r="J1" s="41"/>
      <c r="K1" s="41"/>
      <c r="L1" s="41"/>
      <c r="M1" s="41"/>
    </row>
    <row r="2" spans="1:13" ht="12.75">
      <c r="A2" s="41"/>
      <c r="B2" s="41"/>
      <c r="C2" s="41"/>
      <c r="D2" s="41"/>
      <c r="E2" s="41"/>
      <c r="F2" s="41"/>
      <c r="G2" s="41"/>
      <c r="H2" s="41"/>
      <c r="I2" s="214" t="s">
        <v>312</v>
      </c>
      <c r="J2" s="41"/>
      <c r="K2" s="41"/>
      <c r="L2" s="41"/>
      <c r="M2" s="41"/>
    </row>
    <row r="3" spans="1:13" ht="12.75">
      <c r="A3" s="41"/>
      <c r="B3" s="41"/>
      <c r="C3" s="41"/>
      <c r="D3" s="41"/>
      <c r="E3" s="41"/>
      <c r="F3" s="41"/>
      <c r="G3" s="41"/>
      <c r="H3" s="41"/>
      <c r="I3" s="214" t="s">
        <v>209</v>
      </c>
      <c r="J3" s="41"/>
      <c r="K3" s="41"/>
      <c r="L3" s="41"/>
      <c r="M3" s="41"/>
    </row>
    <row r="4" spans="1:13" ht="12.75">
      <c r="A4" s="41"/>
      <c r="B4" s="41"/>
      <c r="C4" s="41"/>
      <c r="D4" s="41"/>
      <c r="E4" s="41"/>
      <c r="F4" s="41"/>
      <c r="G4" s="41"/>
      <c r="H4" s="41"/>
      <c r="I4" s="214" t="s">
        <v>313</v>
      </c>
      <c r="J4" s="57"/>
      <c r="K4" s="57"/>
      <c r="L4" s="57"/>
      <c r="M4" s="41"/>
    </row>
    <row r="5" spans="1:13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3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s="2" customFormat="1" ht="20.25">
      <c r="A7" s="42"/>
      <c r="B7" s="43"/>
      <c r="C7" s="44" t="s">
        <v>276</v>
      </c>
      <c r="D7" s="42"/>
      <c r="E7" s="43"/>
      <c r="F7" s="43"/>
      <c r="G7" s="43"/>
      <c r="H7" s="43"/>
      <c r="I7" s="43"/>
      <c r="J7" s="43"/>
      <c r="K7" s="43"/>
      <c r="L7" s="43"/>
      <c r="M7" s="43"/>
    </row>
    <row r="8" spans="1:13" ht="12.75">
      <c r="A8" s="41"/>
      <c r="B8" s="41"/>
      <c r="C8" s="41"/>
      <c r="D8" s="41"/>
      <c r="E8" s="45"/>
      <c r="F8" s="45"/>
      <c r="G8" s="45"/>
      <c r="H8" s="45"/>
      <c r="I8" s="41"/>
      <c r="J8" s="41"/>
      <c r="K8" s="41"/>
      <c r="L8" s="41"/>
      <c r="M8" s="41"/>
    </row>
    <row r="9" spans="1:13" ht="13.5" thickBot="1">
      <c r="A9" s="362"/>
      <c r="B9" s="362"/>
      <c r="C9" s="362"/>
      <c r="D9" s="41"/>
      <c r="E9" s="58"/>
      <c r="F9" s="58"/>
      <c r="I9" s="41"/>
      <c r="J9" s="41"/>
      <c r="K9" s="41"/>
      <c r="L9" s="41"/>
      <c r="M9" s="41"/>
    </row>
    <row r="10" spans="1:13" ht="27" customHeight="1" thickBot="1">
      <c r="A10" s="361"/>
      <c r="B10" s="59"/>
      <c r="C10" s="67"/>
      <c r="D10" s="61"/>
      <c r="E10" s="62"/>
      <c r="F10" s="62"/>
      <c r="G10" s="63"/>
      <c r="H10" s="64" t="s">
        <v>149</v>
      </c>
      <c r="I10" s="65"/>
      <c r="J10" s="65"/>
      <c r="K10" s="66"/>
      <c r="L10" s="66"/>
      <c r="M10" s="56"/>
    </row>
    <row r="11" spans="1:13" ht="63.75" customHeight="1" thickBot="1">
      <c r="A11" s="363" t="s">
        <v>0</v>
      </c>
      <c r="B11" s="360" t="s">
        <v>1</v>
      </c>
      <c r="C11" s="67" t="s">
        <v>2</v>
      </c>
      <c r="D11" s="68" t="s">
        <v>3</v>
      </c>
      <c r="E11" s="411" t="s">
        <v>150</v>
      </c>
      <c r="F11" s="411" t="s">
        <v>151</v>
      </c>
      <c r="G11" s="409" t="s">
        <v>152</v>
      </c>
      <c r="H11" s="410" t="s">
        <v>153</v>
      </c>
      <c r="I11" s="70" t="s">
        <v>154</v>
      </c>
      <c r="J11" s="71" t="s">
        <v>155</v>
      </c>
      <c r="K11" s="72" t="s">
        <v>156</v>
      </c>
      <c r="L11" s="63" t="s">
        <v>157</v>
      </c>
      <c r="M11" s="73" t="s">
        <v>191</v>
      </c>
    </row>
    <row r="12" spans="1:14" ht="42" customHeight="1" thickBot="1">
      <c r="A12" s="161"/>
      <c r="B12" s="74"/>
      <c r="C12" s="75"/>
      <c r="D12" s="74"/>
      <c r="E12" s="412" t="s">
        <v>287</v>
      </c>
      <c r="F12" s="412" t="s">
        <v>288</v>
      </c>
      <c r="G12" s="407" t="s">
        <v>287</v>
      </c>
      <c r="H12" s="408" t="s">
        <v>289</v>
      </c>
      <c r="I12" s="86" t="s">
        <v>287</v>
      </c>
      <c r="J12" s="77" t="s">
        <v>290</v>
      </c>
      <c r="K12" s="86" t="s">
        <v>287</v>
      </c>
      <c r="L12" s="78" t="s">
        <v>291</v>
      </c>
      <c r="M12" s="77"/>
      <c r="N12" s="2"/>
    </row>
    <row r="13" spans="1:13" ht="14.25" customHeight="1" thickBot="1">
      <c r="A13" s="337">
        <v>1</v>
      </c>
      <c r="B13" s="546">
        <v>2</v>
      </c>
      <c r="C13" s="638">
        <v>3</v>
      </c>
      <c r="D13" s="337">
        <v>4</v>
      </c>
      <c r="E13" s="538">
        <v>5</v>
      </c>
      <c r="F13" s="538">
        <v>6</v>
      </c>
      <c r="G13" s="538">
        <v>7</v>
      </c>
      <c r="H13" s="538">
        <v>8</v>
      </c>
      <c r="I13" s="538">
        <v>9</v>
      </c>
      <c r="J13" s="538">
        <v>10</v>
      </c>
      <c r="K13" s="538">
        <v>11</v>
      </c>
      <c r="L13" s="538">
        <v>12</v>
      </c>
      <c r="M13" s="79">
        <v>13</v>
      </c>
    </row>
    <row r="14" spans="1:13" ht="24" customHeight="1" thickBot="1">
      <c r="A14" s="253">
        <v>700</v>
      </c>
      <c r="B14" s="557"/>
      <c r="C14" s="243" t="s">
        <v>12</v>
      </c>
      <c r="D14" s="255"/>
      <c r="E14" s="651">
        <f>SUM(E15)</f>
        <v>210000</v>
      </c>
      <c r="F14" s="651">
        <f aca="true" t="shared" si="0" ref="F14:L14">SUM(F15)</f>
        <v>974229</v>
      </c>
      <c r="G14" s="651">
        <f t="shared" si="0"/>
        <v>210000</v>
      </c>
      <c r="H14" s="651">
        <f t="shared" si="0"/>
        <v>974229</v>
      </c>
      <c r="I14" s="651">
        <f t="shared" si="0"/>
        <v>0</v>
      </c>
      <c r="J14" s="651">
        <f t="shared" si="0"/>
        <v>0</v>
      </c>
      <c r="K14" s="651">
        <f t="shared" si="0"/>
        <v>0</v>
      </c>
      <c r="L14" s="651">
        <f t="shared" si="0"/>
        <v>0</v>
      </c>
      <c r="M14" s="646"/>
    </row>
    <row r="15" spans="1:13" ht="28.5" customHeight="1" thickBot="1">
      <c r="A15" s="203"/>
      <c r="B15" s="565">
        <v>70095</v>
      </c>
      <c r="C15" s="465" t="s">
        <v>5</v>
      </c>
      <c r="D15" s="193"/>
      <c r="E15" s="650">
        <f>SUM(E16)</f>
        <v>210000</v>
      </c>
      <c r="F15" s="650">
        <f aca="true" t="shared" si="1" ref="F15:L15">SUM(F16)</f>
        <v>974229</v>
      </c>
      <c r="G15" s="650">
        <f t="shared" si="1"/>
        <v>210000</v>
      </c>
      <c r="H15" s="650">
        <f t="shared" si="1"/>
        <v>974229</v>
      </c>
      <c r="I15" s="650">
        <f t="shared" si="1"/>
        <v>0</v>
      </c>
      <c r="J15" s="650">
        <f t="shared" si="1"/>
        <v>0</v>
      </c>
      <c r="K15" s="650">
        <f t="shared" si="1"/>
        <v>0</v>
      </c>
      <c r="L15" s="650">
        <f t="shared" si="1"/>
        <v>0</v>
      </c>
      <c r="M15" s="647"/>
    </row>
    <row r="16" spans="1:13" ht="70.5" customHeight="1" thickBot="1">
      <c r="A16" s="79"/>
      <c r="B16" s="68"/>
      <c r="C16" s="235" t="s">
        <v>308</v>
      </c>
      <c r="D16" s="189" t="s">
        <v>249</v>
      </c>
      <c r="E16" s="211">
        <f>IF('Załącznik Nr 1-dochody'!E45&gt;0,'Załącznik Nr 1-dochody'!E45,"")</f>
        <v>210000</v>
      </c>
      <c r="F16" s="211">
        <f>IF('Załącznik Nr 1-dochody'!F45&gt;0,'Załącznik Nr 1-dochody'!F45,"")</f>
        <v>974229</v>
      </c>
      <c r="G16" s="648">
        <f>E16</f>
        <v>210000</v>
      </c>
      <c r="H16" s="649">
        <f>F16</f>
        <v>974229</v>
      </c>
      <c r="I16" s="28"/>
      <c r="J16" s="339"/>
      <c r="K16" s="28"/>
      <c r="L16" s="643"/>
      <c r="M16" s="640"/>
    </row>
    <row r="17" spans="1:13" ht="32.25" customHeight="1" thickBot="1">
      <c r="A17" s="639">
        <v>710</v>
      </c>
      <c r="B17" s="640"/>
      <c r="C17" s="641" t="s">
        <v>12</v>
      </c>
      <c r="D17" s="639"/>
      <c r="E17" s="209">
        <f>IF(SUM(E18,)&gt;0,SUM(E18),"")</f>
        <v>2500</v>
      </c>
      <c r="F17" s="209">
        <f>SUM(F18)</f>
        <v>0</v>
      </c>
      <c r="G17" s="642">
        <f aca="true" t="shared" si="2" ref="G17:L18">SUM(G18)</f>
        <v>0</v>
      </c>
      <c r="H17" s="642">
        <f t="shared" si="2"/>
        <v>0</v>
      </c>
      <c r="I17" s="642">
        <f t="shared" si="2"/>
        <v>0</v>
      </c>
      <c r="J17" s="644">
        <f t="shared" si="2"/>
        <v>0</v>
      </c>
      <c r="K17" s="642">
        <f t="shared" si="2"/>
        <v>2500</v>
      </c>
      <c r="L17" s="645">
        <f t="shared" si="2"/>
        <v>0</v>
      </c>
      <c r="M17" s="201">
        <f>F17/E17</f>
        <v>0</v>
      </c>
    </row>
    <row r="18" spans="1:13" ht="25.5" customHeight="1" thickBot="1">
      <c r="A18" s="337"/>
      <c r="B18" s="309">
        <v>71035</v>
      </c>
      <c r="C18" s="296" t="s">
        <v>226</v>
      </c>
      <c r="D18" s="193"/>
      <c r="E18" s="39">
        <f>IF(SUM(E19:E19)&gt;0,SUM(E19:E19),"")</f>
        <v>2500</v>
      </c>
      <c r="F18" s="39">
        <f>SUM(F19)</f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2500</v>
      </c>
      <c r="L18" s="39">
        <f t="shared" si="2"/>
        <v>0</v>
      </c>
      <c r="M18" s="201">
        <f aca="true" t="shared" si="3" ref="M18:M77">F18/E18</f>
        <v>0</v>
      </c>
    </row>
    <row r="19" spans="1:13" ht="70.5" customHeight="1" thickBot="1">
      <c r="A19" s="337"/>
      <c r="B19" s="196"/>
      <c r="C19" s="320" t="s">
        <v>227</v>
      </c>
      <c r="D19" s="189" t="s">
        <v>211</v>
      </c>
      <c r="E19" s="211">
        <f>IF('Załącznik Nr 1-dochody'!E57&gt;0,'Załącznik Nr 1-dochody'!E57,"")</f>
        <v>2500</v>
      </c>
      <c r="F19" s="211">
        <f>IF('Załącznik Nr 1-dochody'!F57&gt;0,'Załącznik Nr 1-dochody'!F57,"")</f>
      </c>
      <c r="G19" s="211">
        <f>IF('Załącznik Nr 1-dochody'!G57&gt;0,'Załącznik Nr 1-dochody'!G57,"")</f>
      </c>
      <c r="H19" s="211"/>
      <c r="I19" s="211"/>
      <c r="J19" s="211"/>
      <c r="K19" s="211">
        <f>E19</f>
        <v>2500</v>
      </c>
      <c r="L19" s="211">
        <f>F19</f>
      </c>
      <c r="M19" s="201"/>
    </row>
    <row r="20" spans="1:13" ht="21" customHeight="1" thickBot="1">
      <c r="A20" s="202">
        <v>750</v>
      </c>
      <c r="B20" s="347"/>
      <c r="C20" s="321" t="s">
        <v>19</v>
      </c>
      <c r="D20" s="185"/>
      <c r="E20" s="34">
        <f>IF(SUM(E21,)&gt;0,SUM(E21),"")</f>
        <v>499000</v>
      </c>
      <c r="F20" s="34">
        <f>SUM(F21)</f>
        <v>497000</v>
      </c>
      <c r="G20" s="34">
        <f aca="true" t="shared" si="4" ref="G20:L20">SUM(G21)</f>
        <v>0</v>
      </c>
      <c r="H20" s="34">
        <f t="shared" si="4"/>
        <v>0</v>
      </c>
      <c r="I20" s="34">
        <f t="shared" si="4"/>
        <v>491000</v>
      </c>
      <c r="J20" s="34">
        <f t="shared" si="4"/>
        <v>497000</v>
      </c>
      <c r="K20" s="34">
        <f t="shared" si="4"/>
        <v>8000</v>
      </c>
      <c r="L20" s="34">
        <f t="shared" si="4"/>
        <v>0</v>
      </c>
      <c r="M20" s="201">
        <f t="shared" si="3"/>
        <v>0.9959919839679359</v>
      </c>
    </row>
    <row r="21" spans="1:13" s="3" customFormat="1" ht="18" customHeight="1" thickBot="1">
      <c r="A21" s="204"/>
      <c r="B21" s="348">
        <v>75011</v>
      </c>
      <c r="C21" s="322" t="s">
        <v>20</v>
      </c>
      <c r="D21" s="187"/>
      <c r="E21" s="29">
        <f>IF(SUM(E22:E23)&gt;0,SUM(E22:E23),"")</f>
        <v>499000</v>
      </c>
      <c r="F21" s="29">
        <f>SUM(F22:F23)</f>
        <v>497000</v>
      </c>
      <c r="G21" s="29">
        <f aca="true" t="shared" si="5" ref="G21:L21">SUM(G22:G23)</f>
        <v>0</v>
      </c>
      <c r="H21" s="29">
        <f t="shared" si="5"/>
        <v>0</v>
      </c>
      <c r="I21" s="29">
        <f t="shared" si="5"/>
        <v>491000</v>
      </c>
      <c r="J21" s="29">
        <f t="shared" si="5"/>
        <v>497000</v>
      </c>
      <c r="K21" s="29">
        <f t="shared" si="5"/>
        <v>8000</v>
      </c>
      <c r="L21" s="29">
        <f t="shared" si="5"/>
        <v>0</v>
      </c>
      <c r="M21" s="201">
        <f t="shared" si="3"/>
        <v>0.9959919839679359</v>
      </c>
    </row>
    <row r="22" spans="1:13" ht="63.75" customHeight="1" thickBot="1">
      <c r="A22" s="196"/>
      <c r="B22" s="230"/>
      <c r="C22" s="320" t="s">
        <v>82</v>
      </c>
      <c r="D22" s="189" t="s">
        <v>120</v>
      </c>
      <c r="E22" s="36">
        <f>IF('Załącznik Nr 1-dochody'!E60&gt;0,'Załącznik Nr 1-dochody'!E60,"")</f>
        <v>491000</v>
      </c>
      <c r="F22" s="36">
        <f>IF('Załącznik Nr 1-dochody'!F60&gt;0,'Załącznik Nr 1-dochody'!F60,"")</f>
        <v>497000</v>
      </c>
      <c r="G22" s="36"/>
      <c r="H22" s="36"/>
      <c r="I22" s="36">
        <f>E22</f>
        <v>491000</v>
      </c>
      <c r="J22" s="36">
        <f>F22</f>
        <v>497000</v>
      </c>
      <c r="K22" s="36"/>
      <c r="L22" s="36"/>
      <c r="M22" s="201">
        <f t="shared" si="3"/>
        <v>1.0122199592668024</v>
      </c>
    </row>
    <row r="23" spans="1:13" ht="63.75" customHeight="1" thickBot="1">
      <c r="A23" s="196"/>
      <c r="B23" s="230"/>
      <c r="C23" s="341" t="s">
        <v>227</v>
      </c>
      <c r="D23" s="225" t="s">
        <v>256</v>
      </c>
      <c r="E23" s="36">
        <f>IF('Załącznik Nr 1-dochody'!E61&gt;0,'Załącznik Nr 1-dochody'!E61,"")</f>
        <v>8000</v>
      </c>
      <c r="F23" s="36">
        <f>IF('Załącznik Nr 1-dochody'!F61&gt;0,'Załącznik Nr 1-dochody'!F61,"")</f>
      </c>
      <c r="G23" s="36">
        <f>IF('Załącznik Nr 1-dochody'!G61&gt;0,'Załącznik Nr 1-dochody'!G61,"")</f>
      </c>
      <c r="H23" s="36"/>
      <c r="I23" s="36"/>
      <c r="J23" s="36"/>
      <c r="K23" s="36">
        <f>E23</f>
        <v>8000</v>
      </c>
      <c r="L23" s="36">
        <f>F23</f>
      </c>
      <c r="M23" s="201"/>
    </row>
    <row r="24" spans="1:13" s="1" customFormat="1" ht="57.75" customHeight="1" thickBot="1">
      <c r="A24" s="202">
        <v>751</v>
      </c>
      <c r="B24" s="347"/>
      <c r="C24" s="321" t="s">
        <v>24</v>
      </c>
      <c r="D24" s="185"/>
      <c r="E24" s="34">
        <f>SUM(E25+E27+E29)</f>
        <v>124224</v>
      </c>
      <c r="F24" s="34">
        <f aca="true" t="shared" si="6" ref="F24:L24">SUM(F25+F27+F29)</f>
        <v>8257</v>
      </c>
      <c r="G24" s="34">
        <f t="shared" si="6"/>
        <v>0</v>
      </c>
      <c r="H24" s="34">
        <f t="shared" si="6"/>
        <v>0</v>
      </c>
      <c r="I24" s="34">
        <f t="shared" si="6"/>
        <v>124224</v>
      </c>
      <c r="J24" s="34">
        <f t="shared" si="6"/>
        <v>8257</v>
      </c>
      <c r="K24" s="34">
        <f t="shared" si="6"/>
        <v>0</v>
      </c>
      <c r="L24" s="34">
        <f t="shared" si="6"/>
        <v>0</v>
      </c>
      <c r="M24" s="201">
        <f t="shared" si="3"/>
        <v>0.06646863730036064</v>
      </c>
    </row>
    <row r="25" spans="1:13" s="3" customFormat="1" ht="33.75" customHeight="1" thickBot="1">
      <c r="A25" s="204"/>
      <c r="B25" s="348">
        <v>75101</v>
      </c>
      <c r="C25" s="322" t="s">
        <v>70</v>
      </c>
      <c r="D25" s="187"/>
      <c r="E25" s="29">
        <f>IF(SUM(E26:E26)&gt;0,SUM(E26:E26),"")</f>
        <v>7828</v>
      </c>
      <c r="F25" s="29">
        <f aca="true" t="shared" si="7" ref="F25:L25">SUM(F26)</f>
        <v>8257</v>
      </c>
      <c r="G25" s="29">
        <f t="shared" si="7"/>
        <v>0</v>
      </c>
      <c r="H25" s="29">
        <f t="shared" si="7"/>
        <v>0</v>
      </c>
      <c r="I25" s="29">
        <f t="shared" si="7"/>
        <v>7828</v>
      </c>
      <c r="J25" s="29">
        <f t="shared" si="7"/>
        <v>8257</v>
      </c>
      <c r="K25" s="29">
        <f t="shared" si="7"/>
        <v>0</v>
      </c>
      <c r="L25" s="29">
        <f t="shared" si="7"/>
        <v>0</v>
      </c>
      <c r="M25" s="201">
        <f t="shared" si="3"/>
        <v>1.0548032703117016</v>
      </c>
    </row>
    <row r="26" spans="1:13" s="3" customFormat="1" ht="64.5" customHeight="1" thickBot="1">
      <c r="A26" s="204"/>
      <c r="B26" s="349"/>
      <c r="C26" s="320" t="s">
        <v>82</v>
      </c>
      <c r="D26" s="194" t="s">
        <v>120</v>
      </c>
      <c r="E26" s="211">
        <f>IF('Załącznik Nr 1-dochody'!E76&gt;0,'Załącznik Nr 1-dochody'!E76,"")</f>
        <v>7828</v>
      </c>
      <c r="F26" s="211">
        <f>IF('Załącznik Nr 1-dochody'!F76&gt;0,'Załącznik Nr 1-dochody'!F76,"")</f>
        <v>8257</v>
      </c>
      <c r="G26" s="655"/>
      <c r="H26" s="655"/>
      <c r="I26" s="211">
        <f>E26</f>
        <v>7828</v>
      </c>
      <c r="J26" s="211">
        <f>F26</f>
        <v>8257</v>
      </c>
      <c r="K26" s="655"/>
      <c r="L26" s="655"/>
      <c r="M26" s="201">
        <f t="shared" si="3"/>
        <v>1.0548032703117016</v>
      </c>
    </row>
    <row r="27" spans="1:13" s="3" customFormat="1" ht="28.5" customHeight="1" thickBot="1">
      <c r="A27" s="204"/>
      <c r="B27" s="652">
        <v>75107</v>
      </c>
      <c r="C27" s="468" t="s">
        <v>266</v>
      </c>
      <c r="D27" s="478"/>
      <c r="E27" s="656">
        <f>SUM(E28)</f>
        <v>29773</v>
      </c>
      <c r="F27" s="656">
        <f aca="true" t="shared" si="8" ref="F27:L27">SUM(F28)</f>
        <v>0</v>
      </c>
      <c r="G27" s="656">
        <f t="shared" si="8"/>
        <v>0</v>
      </c>
      <c r="H27" s="656">
        <f t="shared" si="8"/>
        <v>0</v>
      </c>
      <c r="I27" s="656">
        <f t="shared" si="8"/>
        <v>29773</v>
      </c>
      <c r="J27" s="656">
        <f t="shared" si="8"/>
        <v>0</v>
      </c>
      <c r="K27" s="656">
        <f t="shared" si="8"/>
        <v>0</v>
      </c>
      <c r="L27" s="656">
        <f t="shared" si="8"/>
        <v>0</v>
      </c>
      <c r="M27" s="201"/>
    </row>
    <row r="28" spans="1:13" s="3" customFormat="1" ht="64.5" customHeight="1" thickBot="1">
      <c r="A28" s="204"/>
      <c r="B28" s="551"/>
      <c r="C28" s="467" t="s">
        <v>82</v>
      </c>
      <c r="D28" s="484" t="s">
        <v>120</v>
      </c>
      <c r="E28" s="211">
        <f>IF('Załącznik Nr 1-dochody'!E78&gt;0,'Załącznik Nr 1-dochody'!E78,"")</f>
        <v>29773</v>
      </c>
      <c r="F28" s="211">
        <f>IF('Załącznik Nr 1-dochody'!F78&gt;0,'Załącznik Nr 1-dochody'!F78,"")</f>
      </c>
      <c r="G28" s="655"/>
      <c r="H28" s="655"/>
      <c r="I28" s="271">
        <f>E28</f>
        <v>29773</v>
      </c>
      <c r="J28" s="271">
        <f>F28</f>
      </c>
      <c r="K28" s="655"/>
      <c r="L28" s="655"/>
      <c r="M28" s="201"/>
    </row>
    <row r="29" spans="1:13" s="3" customFormat="1" ht="30.75" customHeight="1" thickBot="1">
      <c r="A29" s="204"/>
      <c r="B29" s="652">
        <v>75108</v>
      </c>
      <c r="C29" s="468" t="s">
        <v>267</v>
      </c>
      <c r="D29" s="483"/>
      <c r="E29" s="656">
        <f>SUM(E30)</f>
        <v>86623</v>
      </c>
      <c r="F29" s="656">
        <f aca="true" t="shared" si="9" ref="F29:L29">SUM(F30)</f>
        <v>0</v>
      </c>
      <c r="G29" s="656">
        <f t="shared" si="9"/>
        <v>0</v>
      </c>
      <c r="H29" s="656">
        <f t="shared" si="9"/>
        <v>0</v>
      </c>
      <c r="I29" s="656">
        <f t="shared" si="9"/>
        <v>86623</v>
      </c>
      <c r="J29" s="656">
        <f t="shared" si="9"/>
        <v>0</v>
      </c>
      <c r="K29" s="656">
        <f t="shared" si="9"/>
        <v>0</v>
      </c>
      <c r="L29" s="656">
        <f t="shared" si="9"/>
        <v>0</v>
      </c>
      <c r="M29" s="201"/>
    </row>
    <row r="30" spans="1:13" s="3" customFormat="1" ht="64.5" customHeight="1" thickBot="1">
      <c r="A30" s="204"/>
      <c r="B30" s="551"/>
      <c r="C30" s="467" t="s">
        <v>82</v>
      </c>
      <c r="D30" s="484" t="s">
        <v>120</v>
      </c>
      <c r="E30" s="211">
        <f>IF('Załącznik Nr 1-dochody'!E80&gt;0,'Załącznik Nr 1-dochody'!E80,"")</f>
        <v>86623</v>
      </c>
      <c r="F30" s="211">
        <f>IF('Załącznik Nr 1-dochody'!F80&gt;0,'Załącznik Nr 1-dochody'!F80,"")</f>
      </c>
      <c r="G30" s="52"/>
      <c r="H30" s="52"/>
      <c r="I30" s="38">
        <f>E30</f>
        <v>86623</v>
      </c>
      <c r="J30" s="38">
        <f>F30</f>
      </c>
      <c r="K30" s="52"/>
      <c r="L30" s="52"/>
      <c r="M30" s="201"/>
    </row>
    <row r="31" spans="1:13" ht="75.75" customHeight="1" thickBot="1">
      <c r="A31" s="258">
        <v>756</v>
      </c>
      <c r="B31" s="350"/>
      <c r="C31" s="340" t="s">
        <v>179</v>
      </c>
      <c r="D31" s="212"/>
      <c r="E31" s="34">
        <f>IF(SUM(E32)&gt;0,SUM(E32),"")</f>
        <v>210839</v>
      </c>
      <c r="F31" s="34">
        <f>SUM(F32)</f>
        <v>190000</v>
      </c>
      <c r="G31" s="34">
        <f aca="true" t="shared" si="10" ref="G31:L32">SUM(G32)</f>
        <v>210839</v>
      </c>
      <c r="H31" s="34">
        <f t="shared" si="10"/>
        <v>190000</v>
      </c>
      <c r="I31" s="34">
        <f t="shared" si="10"/>
        <v>0</v>
      </c>
      <c r="J31" s="34">
        <f t="shared" si="10"/>
        <v>0</v>
      </c>
      <c r="K31" s="34">
        <f t="shared" si="10"/>
        <v>0</v>
      </c>
      <c r="L31" s="34">
        <f t="shared" si="10"/>
        <v>0</v>
      </c>
      <c r="M31" s="201">
        <f t="shared" si="3"/>
        <v>0.9011615498081474</v>
      </c>
    </row>
    <row r="32" spans="1:13" ht="66.75" customHeight="1" thickBot="1">
      <c r="A32" s="196"/>
      <c r="B32" s="351">
        <v>75615</v>
      </c>
      <c r="C32" s="342" t="s">
        <v>228</v>
      </c>
      <c r="D32" s="213"/>
      <c r="E32" s="29">
        <f>IF(SUM(E33:E33)&gt;0,SUM(E33:E33),"")</f>
        <v>210839</v>
      </c>
      <c r="F32" s="29">
        <f>SUM(F33)</f>
        <v>190000</v>
      </c>
      <c r="G32" s="29">
        <f t="shared" si="10"/>
        <v>210839</v>
      </c>
      <c r="H32" s="29">
        <f t="shared" si="10"/>
        <v>190000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01">
        <f t="shared" si="3"/>
        <v>0.9011615498081474</v>
      </c>
    </row>
    <row r="33" spans="1:13" ht="55.5" customHeight="1" thickBot="1">
      <c r="A33" s="196"/>
      <c r="B33" s="230"/>
      <c r="C33" s="295" t="s">
        <v>80</v>
      </c>
      <c r="D33" s="191" t="s">
        <v>118</v>
      </c>
      <c r="E33" s="211">
        <f>IF('Załącznik Nr 1-dochody'!E97&gt;0,'Załącznik Nr 1-dochody'!E97,"")</f>
        <v>210839</v>
      </c>
      <c r="F33" s="36">
        <f>IF('Załącznik Nr 1-dochody'!F97&gt;0,'Załącznik Nr 1-dochody'!F97,"")</f>
        <v>190000</v>
      </c>
      <c r="G33" s="36">
        <f>E33</f>
        <v>210839</v>
      </c>
      <c r="H33" s="38">
        <f>F33</f>
        <v>190000</v>
      </c>
      <c r="I33" s="36"/>
      <c r="J33" s="36"/>
      <c r="K33" s="37"/>
      <c r="L33" s="37"/>
      <c r="M33" s="201">
        <f t="shared" si="3"/>
        <v>0.9011615498081474</v>
      </c>
    </row>
    <row r="34" spans="1:13" s="1" customFormat="1" ht="22.5" customHeight="1" thickBot="1">
      <c r="A34" s="202">
        <v>801</v>
      </c>
      <c r="B34" s="347"/>
      <c r="C34" s="321" t="s">
        <v>42</v>
      </c>
      <c r="D34" s="185"/>
      <c r="E34" s="34">
        <f>SUM(E35,E39,E42)</f>
        <v>415385</v>
      </c>
      <c r="F34" s="34">
        <f aca="true" t="shared" si="11" ref="F34:L34">SUM(F35,F39,F42)</f>
        <v>0</v>
      </c>
      <c r="G34" s="34">
        <f t="shared" si="11"/>
        <v>415385</v>
      </c>
      <c r="H34" s="34">
        <f t="shared" si="11"/>
        <v>0</v>
      </c>
      <c r="I34" s="34">
        <f t="shared" si="11"/>
        <v>0</v>
      </c>
      <c r="J34" s="34">
        <f t="shared" si="11"/>
        <v>0</v>
      </c>
      <c r="K34" s="34">
        <f t="shared" si="11"/>
        <v>0</v>
      </c>
      <c r="L34" s="34">
        <f t="shared" si="11"/>
        <v>0</v>
      </c>
      <c r="M34" s="201">
        <f t="shared" si="3"/>
        <v>0</v>
      </c>
    </row>
    <row r="35" spans="1:13" s="3" customFormat="1" ht="18" customHeight="1" thickBot="1">
      <c r="A35" s="204"/>
      <c r="B35" s="348">
        <v>80101</v>
      </c>
      <c r="C35" s="322" t="s">
        <v>43</v>
      </c>
      <c r="D35" s="187"/>
      <c r="E35" s="29">
        <f>SUM(E36:E38)</f>
        <v>128984</v>
      </c>
      <c r="F35" s="29">
        <f aca="true" t="shared" si="12" ref="F35:L35">SUM(F36:F38)</f>
        <v>0</v>
      </c>
      <c r="G35" s="29">
        <f t="shared" si="12"/>
        <v>128984</v>
      </c>
      <c r="H35" s="29">
        <f t="shared" si="12"/>
        <v>0</v>
      </c>
      <c r="I35" s="29">
        <f t="shared" si="12"/>
        <v>0</v>
      </c>
      <c r="J35" s="29">
        <f t="shared" si="12"/>
        <v>0</v>
      </c>
      <c r="K35" s="29">
        <f t="shared" si="12"/>
        <v>0</v>
      </c>
      <c r="L35" s="29">
        <f t="shared" si="12"/>
        <v>0</v>
      </c>
      <c r="M35" s="201">
        <f t="shared" si="3"/>
        <v>0</v>
      </c>
    </row>
    <row r="36" spans="1:13" ht="44.25" customHeight="1" thickBot="1">
      <c r="A36" s="196"/>
      <c r="B36" s="352"/>
      <c r="C36" s="295" t="s">
        <v>92</v>
      </c>
      <c r="D36" s="189" t="s">
        <v>141</v>
      </c>
      <c r="E36" s="36">
        <f>IF('Załącznik Nr 1-dochody'!E139&gt;0,'Załącznik Nr 1-dochody'!E139,"")</f>
        <v>7357</v>
      </c>
      <c r="F36" s="36">
        <f>IF('Załącznik Nr 1-dochody'!F139&gt;0,'Załącznik Nr 1-dochody'!F139,"")</f>
      </c>
      <c r="G36" s="35">
        <f aca="true" t="shared" si="13" ref="G36:H38">E36</f>
        <v>7357</v>
      </c>
      <c r="H36" s="35">
        <f t="shared" si="13"/>
      </c>
      <c r="I36" s="36"/>
      <c r="J36" s="36"/>
      <c r="K36" s="35"/>
      <c r="L36" s="35"/>
      <c r="M36" s="201"/>
    </row>
    <row r="37" spans="1:13" ht="72" customHeight="1" thickBot="1">
      <c r="A37" s="196"/>
      <c r="B37" s="230"/>
      <c r="C37" s="235" t="s">
        <v>245</v>
      </c>
      <c r="D37" s="191" t="s">
        <v>144</v>
      </c>
      <c r="E37" s="36">
        <f>IF('Załącznik Nr 1-dochody'!E140&gt;0,'Załącznik Nr 1-dochody'!E140,"")</f>
        <v>101627</v>
      </c>
      <c r="F37" s="36">
        <f>IF('Załącznik Nr 1-dochody'!F140&gt;0,'Załącznik Nr 1-dochody'!F140,"")</f>
      </c>
      <c r="G37" s="35">
        <f t="shared" si="13"/>
        <v>101627</v>
      </c>
      <c r="H37" s="35">
        <f t="shared" si="13"/>
      </c>
      <c r="I37" s="36"/>
      <c r="J37" s="36"/>
      <c r="K37" s="35"/>
      <c r="L37" s="35"/>
      <c r="M37" s="201"/>
    </row>
    <row r="38" spans="1:13" ht="72" customHeight="1" thickBot="1">
      <c r="A38" s="196"/>
      <c r="B38" s="230"/>
      <c r="C38" s="235" t="s">
        <v>246</v>
      </c>
      <c r="D38" s="191" t="s">
        <v>144</v>
      </c>
      <c r="E38" s="36">
        <f>IF('Załącznik Nr 1-dochody'!E141&gt;0,'Załącznik Nr 1-dochody'!E141,"")</f>
        <v>20000</v>
      </c>
      <c r="F38" s="36">
        <f>IF('Załącznik Nr 1-dochody'!F141&gt;0,'Załącznik Nr 1-dochody'!F141,"")</f>
      </c>
      <c r="G38" s="35">
        <f t="shared" si="13"/>
        <v>20000</v>
      </c>
      <c r="H38" s="35">
        <f t="shared" si="13"/>
      </c>
      <c r="I38" s="36"/>
      <c r="J38" s="36"/>
      <c r="K38" s="35"/>
      <c r="L38" s="35"/>
      <c r="M38" s="201"/>
    </row>
    <row r="39" spans="1:13" ht="27" customHeight="1" thickBot="1">
      <c r="A39" s="196"/>
      <c r="B39" s="357">
        <v>80110</v>
      </c>
      <c r="C39" s="338" t="s">
        <v>44</v>
      </c>
      <c r="D39" s="192"/>
      <c r="E39" s="390">
        <f>SUM(E40:E41)</f>
        <v>286101</v>
      </c>
      <c r="F39" s="390">
        <f>SUM(F40:F41)</f>
        <v>0</v>
      </c>
      <c r="G39" s="391">
        <f>E39</f>
        <v>286101</v>
      </c>
      <c r="H39" s="390">
        <f>SUM(H40:H41)</f>
        <v>0</v>
      </c>
      <c r="I39" s="390">
        <f>SUM(I40:I41)</f>
        <v>0</v>
      </c>
      <c r="J39" s="390">
        <f>SUM(J40:J41)</f>
        <v>0</v>
      </c>
      <c r="K39" s="390">
        <f>SUM(K40:K41)</f>
        <v>0</v>
      </c>
      <c r="L39" s="390">
        <f>SUM(L40:L41)</f>
        <v>0</v>
      </c>
      <c r="M39" s="201">
        <f t="shared" si="3"/>
        <v>0</v>
      </c>
    </row>
    <row r="40" spans="1:13" ht="75" customHeight="1" thickBot="1">
      <c r="A40" s="196"/>
      <c r="B40" s="445"/>
      <c r="C40" s="235" t="s">
        <v>260</v>
      </c>
      <c r="D40" s="191" t="s">
        <v>144</v>
      </c>
      <c r="E40" s="36">
        <f>IF('Załącznik Nr 1-dochody'!E145&gt;0,'Załącznik Nr 1-dochody'!E145,"")</f>
        <v>40061</v>
      </c>
      <c r="F40" s="36">
        <f>IF('Załącznik Nr 1-dochody'!F145&gt;0,'Załącznik Nr 1-dochody'!F145,"")</f>
      </c>
      <c r="G40" s="35">
        <f>E40</f>
        <v>40061</v>
      </c>
      <c r="H40" s="35">
        <f>F40</f>
      </c>
      <c r="I40" s="36"/>
      <c r="J40" s="36"/>
      <c r="K40" s="35"/>
      <c r="L40" s="35"/>
      <c r="M40" s="201"/>
    </row>
    <row r="41" spans="1:13" ht="55.5" customHeight="1" thickBot="1">
      <c r="A41" s="196"/>
      <c r="B41" s="230"/>
      <c r="C41" s="320" t="s">
        <v>167</v>
      </c>
      <c r="D41" s="191" t="s">
        <v>248</v>
      </c>
      <c r="E41" s="36">
        <f>IF('Załącznik Nr 1-dochody'!E147&gt;0,'Załącznik Nr 1-dochody'!E147,"")</f>
        <v>246040</v>
      </c>
      <c r="F41" s="36"/>
      <c r="G41" s="35">
        <f>E41</f>
        <v>246040</v>
      </c>
      <c r="H41" s="35">
        <f>F41</f>
        <v>0</v>
      </c>
      <c r="I41" s="36"/>
      <c r="J41" s="36"/>
      <c r="K41" s="35"/>
      <c r="L41" s="35"/>
      <c r="M41" s="201">
        <f t="shared" si="3"/>
        <v>0</v>
      </c>
    </row>
    <row r="42" spans="1:13" s="5" customFormat="1" ht="18" customHeight="1" thickBot="1">
      <c r="A42" s="204"/>
      <c r="B42" s="346">
        <v>80195</v>
      </c>
      <c r="C42" s="319" t="s">
        <v>5</v>
      </c>
      <c r="D42" s="190"/>
      <c r="E42" s="29">
        <f>IF(SUM(E43:E43)&gt;0,SUM(E43:E43),"")</f>
        <v>300</v>
      </c>
      <c r="F42" s="29">
        <f>SUM(F43)</f>
        <v>0</v>
      </c>
      <c r="G42" s="29">
        <f>IF(SUM(G43:G43)&gt;0,SUM(G43:G43),"")</f>
        <v>300</v>
      </c>
      <c r="H42" s="29">
        <f>SUM(H43)</f>
        <v>0</v>
      </c>
      <c r="I42" s="29">
        <f>SUM(I43)</f>
        <v>0</v>
      </c>
      <c r="J42" s="29">
        <f>SUM(J43)</f>
        <v>0</v>
      </c>
      <c r="K42" s="29">
        <f>SUM(K43)</f>
        <v>0</v>
      </c>
      <c r="L42" s="29">
        <f>SUM(L43)</f>
        <v>0</v>
      </c>
      <c r="M42" s="201">
        <f t="shared" si="3"/>
        <v>0</v>
      </c>
    </row>
    <row r="43" spans="1:13" s="4" customFormat="1" ht="42.75" customHeight="1" thickBot="1">
      <c r="A43" s="196"/>
      <c r="B43" s="230"/>
      <c r="C43" s="295" t="s">
        <v>92</v>
      </c>
      <c r="D43" s="189" t="s">
        <v>141</v>
      </c>
      <c r="E43" s="36">
        <f>IF('Załącznik Nr 1-dochody'!E161&gt;0,'Załącznik Nr 1-dochody'!E161,"")</f>
        <v>300</v>
      </c>
      <c r="F43" s="36">
        <f>IF('Załącznik Nr 1-dochody'!F161&gt;0,'Załącznik Nr 1-dochody'!F161,"")</f>
      </c>
      <c r="G43" s="36">
        <f>E43</f>
        <v>300</v>
      </c>
      <c r="H43" s="36">
        <f>F43</f>
      </c>
      <c r="I43" s="36"/>
      <c r="J43" s="35"/>
      <c r="K43" s="35"/>
      <c r="L43" s="35"/>
      <c r="M43" s="201"/>
    </row>
    <row r="44" spans="1:13" s="7" customFormat="1" ht="24" customHeight="1" thickBot="1">
      <c r="A44" s="202">
        <v>851</v>
      </c>
      <c r="B44" s="347"/>
      <c r="C44" s="321" t="s">
        <v>46</v>
      </c>
      <c r="D44" s="185"/>
      <c r="E44" s="34">
        <f>IF(SUM(E45,)&gt;0,SUM(E45),"")</f>
        <v>4000</v>
      </c>
      <c r="F44" s="34">
        <f>SUM(F45)</f>
        <v>3000</v>
      </c>
      <c r="G44" s="34">
        <f aca="true" t="shared" si="14" ref="G44:L45">SUM(G45)</f>
        <v>0</v>
      </c>
      <c r="H44" s="34">
        <f t="shared" si="14"/>
        <v>0</v>
      </c>
      <c r="I44" s="34">
        <f t="shared" si="14"/>
        <v>4000</v>
      </c>
      <c r="J44" s="34">
        <f t="shared" si="14"/>
        <v>3000</v>
      </c>
      <c r="K44" s="34">
        <f t="shared" si="14"/>
        <v>0</v>
      </c>
      <c r="L44" s="34">
        <f t="shared" si="14"/>
        <v>0</v>
      </c>
      <c r="M44" s="201">
        <f t="shared" si="3"/>
        <v>0.75</v>
      </c>
    </row>
    <row r="45" spans="1:13" s="5" customFormat="1" ht="54" customHeight="1" thickBot="1">
      <c r="A45" s="204"/>
      <c r="B45" s="346">
        <v>85156</v>
      </c>
      <c r="C45" s="319" t="s">
        <v>105</v>
      </c>
      <c r="D45" s="190"/>
      <c r="E45" s="29">
        <f>IF(SUM(E46:E46)&gt;0,SUM(E46:E46),"")</f>
        <v>4000</v>
      </c>
      <c r="F45" s="29">
        <f>SUM(F46)</f>
        <v>3000</v>
      </c>
      <c r="G45" s="29">
        <f t="shared" si="14"/>
        <v>0</v>
      </c>
      <c r="H45" s="29">
        <f t="shared" si="14"/>
        <v>0</v>
      </c>
      <c r="I45" s="29">
        <f t="shared" si="14"/>
        <v>4000</v>
      </c>
      <c r="J45" s="29">
        <f t="shared" si="14"/>
        <v>3000</v>
      </c>
      <c r="K45" s="29">
        <f t="shared" si="14"/>
        <v>0</v>
      </c>
      <c r="L45" s="29">
        <f t="shared" si="14"/>
        <v>0</v>
      </c>
      <c r="M45" s="201">
        <f t="shared" si="3"/>
        <v>0.75</v>
      </c>
    </row>
    <row r="46" spans="1:13" s="4" customFormat="1" ht="66" customHeight="1" thickBot="1">
      <c r="A46" s="196"/>
      <c r="B46" s="230"/>
      <c r="C46" s="320" t="s">
        <v>82</v>
      </c>
      <c r="D46" s="189" t="s">
        <v>120</v>
      </c>
      <c r="E46" s="36">
        <f>IF('Załącznik Nr 1-dochody'!E171&gt;0,'Załącznik Nr 1-dochody'!E171,"")</f>
        <v>4000</v>
      </c>
      <c r="F46" s="36">
        <f>IF('Załącznik Nr 1-dochody'!F171&gt;0,'Załącznik Nr 1-dochody'!F171,"")</f>
        <v>3000</v>
      </c>
      <c r="G46" s="35"/>
      <c r="H46" s="35"/>
      <c r="I46" s="36">
        <f>E46</f>
        <v>4000</v>
      </c>
      <c r="J46" s="36">
        <f>F46</f>
        <v>3000</v>
      </c>
      <c r="K46" s="35"/>
      <c r="L46" s="35"/>
      <c r="M46" s="201">
        <f t="shared" si="3"/>
        <v>0.75</v>
      </c>
    </row>
    <row r="47" spans="1:13" s="7" customFormat="1" ht="22.5" customHeight="1" thickBot="1">
      <c r="A47" s="202">
        <v>852</v>
      </c>
      <c r="B47" s="347"/>
      <c r="C47" s="321" t="s">
        <v>106</v>
      </c>
      <c r="D47" s="185"/>
      <c r="E47" s="34">
        <f>IF(SUM(E48,E51,E54,E56,E59,E61,E63)&gt;0,SUM(E48,E51,E54,E56,E59,E61,E63),"")</f>
        <v>14013439</v>
      </c>
      <c r="F47" s="34">
        <f>IF(SUM(F48,F51,F54,F56,F59,F61,F63)&gt;0,SUM(F48,F51,F54,F56,F59,F61,F63),"")</f>
        <v>17607000</v>
      </c>
      <c r="G47" s="34">
        <f aca="true" t="shared" si="15" ref="G47:L47">SUM(G48+G51+G54+G56+G59+G61+G63)</f>
        <v>2319689</v>
      </c>
      <c r="H47" s="34">
        <f t="shared" si="15"/>
        <v>2053000</v>
      </c>
      <c r="I47" s="34">
        <f t="shared" si="15"/>
        <v>11693750</v>
      </c>
      <c r="J47" s="34">
        <f t="shared" si="15"/>
        <v>15554000</v>
      </c>
      <c r="K47" s="34">
        <f t="shared" si="15"/>
        <v>0</v>
      </c>
      <c r="L47" s="34">
        <f t="shared" si="15"/>
        <v>0</v>
      </c>
      <c r="M47" s="201">
        <f t="shared" si="3"/>
        <v>1.2564367675914527</v>
      </c>
    </row>
    <row r="48" spans="1:13" s="5" customFormat="1" ht="18" customHeight="1" thickBot="1">
      <c r="A48" s="204"/>
      <c r="B48" s="348">
        <v>85203</v>
      </c>
      <c r="C48" s="322" t="s">
        <v>51</v>
      </c>
      <c r="D48" s="187"/>
      <c r="E48" s="29">
        <f aca="true" t="shared" si="16" ref="E48:L48">SUM(E49:E50)</f>
        <v>257250</v>
      </c>
      <c r="F48" s="29">
        <f t="shared" si="16"/>
        <v>221000</v>
      </c>
      <c r="G48" s="29">
        <f t="shared" si="16"/>
        <v>0</v>
      </c>
      <c r="H48" s="29">
        <f t="shared" si="16"/>
        <v>0</v>
      </c>
      <c r="I48" s="29">
        <f t="shared" si="16"/>
        <v>257250</v>
      </c>
      <c r="J48" s="29">
        <f t="shared" si="16"/>
        <v>221000</v>
      </c>
      <c r="K48" s="29">
        <f t="shared" si="16"/>
        <v>0</v>
      </c>
      <c r="L48" s="29">
        <f t="shared" si="16"/>
        <v>0</v>
      </c>
      <c r="M48" s="201">
        <f t="shared" si="3"/>
        <v>0.859086491739553</v>
      </c>
    </row>
    <row r="49" spans="1:13" s="4" customFormat="1" ht="63.75" customHeight="1" thickBot="1">
      <c r="A49" s="196"/>
      <c r="B49" s="352"/>
      <c r="C49" s="320" t="s">
        <v>82</v>
      </c>
      <c r="D49" s="189" t="s">
        <v>120</v>
      </c>
      <c r="E49" s="36">
        <f>IF('Załącznik Nr 1-dochody'!E190&gt;0,'Załącznik Nr 1-dochody'!E190,"")</f>
        <v>249250</v>
      </c>
      <c r="F49" s="36">
        <f>IF('Załącznik Nr 1-dochody'!F190&gt;0,'Załącznik Nr 1-dochody'!F190,"")</f>
        <v>221000</v>
      </c>
      <c r="G49" s="35"/>
      <c r="H49" s="35"/>
      <c r="I49" s="36">
        <f>E49</f>
        <v>249250</v>
      </c>
      <c r="J49" s="36">
        <f>F49</f>
        <v>221000</v>
      </c>
      <c r="K49" s="35"/>
      <c r="L49" s="35"/>
      <c r="M49" s="201">
        <f t="shared" si="3"/>
        <v>0.8866599799398195</v>
      </c>
    </row>
    <row r="50" spans="1:13" s="4" customFormat="1" ht="73.5" customHeight="1" thickBot="1">
      <c r="A50" s="196"/>
      <c r="B50" s="230"/>
      <c r="C50" s="320" t="s">
        <v>257</v>
      </c>
      <c r="D50" s="189" t="s">
        <v>145</v>
      </c>
      <c r="E50" s="36">
        <f>IF('Załącznik Nr 1-dochody'!E191&gt;0,'Załącznik Nr 1-dochody'!E191,"")</f>
        <v>8000</v>
      </c>
      <c r="F50" s="36"/>
      <c r="G50" s="35"/>
      <c r="H50" s="35"/>
      <c r="I50" s="36">
        <f>E50</f>
        <v>8000</v>
      </c>
      <c r="J50" s="36">
        <f>F50</f>
        <v>0</v>
      </c>
      <c r="K50" s="35"/>
      <c r="L50" s="35"/>
      <c r="M50" s="201">
        <f t="shared" si="3"/>
        <v>0</v>
      </c>
    </row>
    <row r="51" spans="1:13" s="4" customFormat="1" ht="49.5" customHeight="1" thickBot="1">
      <c r="A51" s="196"/>
      <c r="B51" s="353">
        <v>85212</v>
      </c>
      <c r="C51" s="343" t="s">
        <v>215</v>
      </c>
      <c r="D51" s="193"/>
      <c r="E51" s="29">
        <f>SUM(E52:E53)</f>
        <v>10304500</v>
      </c>
      <c r="F51" s="29">
        <f aca="true" t="shared" si="17" ref="F51:L51">SUM(F52:F53)</f>
        <v>14272000</v>
      </c>
      <c r="G51" s="29">
        <f t="shared" si="17"/>
        <v>0</v>
      </c>
      <c r="H51" s="29">
        <f t="shared" si="17"/>
        <v>0</v>
      </c>
      <c r="I51" s="29">
        <f t="shared" si="17"/>
        <v>10304500</v>
      </c>
      <c r="J51" s="29">
        <f t="shared" si="17"/>
        <v>14272000</v>
      </c>
      <c r="K51" s="29">
        <f t="shared" si="17"/>
        <v>0</v>
      </c>
      <c r="L51" s="29">
        <f t="shared" si="17"/>
        <v>0</v>
      </c>
      <c r="M51" s="201">
        <f t="shared" si="3"/>
        <v>1.3850259595322432</v>
      </c>
    </row>
    <row r="52" spans="1:13" s="4" customFormat="1" ht="64.5" customHeight="1" thickBot="1">
      <c r="A52" s="196"/>
      <c r="B52" s="230"/>
      <c r="C52" s="341" t="s">
        <v>82</v>
      </c>
      <c r="D52" s="225" t="s">
        <v>120</v>
      </c>
      <c r="E52" s="36">
        <f>IF('Załącznik Nr 1-dochody'!E196&gt;0,'Załącznik Nr 1-dochody'!E196,"")</f>
        <v>10298000</v>
      </c>
      <c r="F52" s="36">
        <f>IF('Załącznik Nr 1-dochody'!F196&gt;0,'Załącznik Nr 1-dochody'!F196,"")</f>
        <v>14272000</v>
      </c>
      <c r="G52" s="35"/>
      <c r="H52" s="35"/>
      <c r="I52" s="36">
        <f>E52</f>
        <v>10298000</v>
      </c>
      <c r="J52" s="36">
        <f>F52</f>
        <v>14272000</v>
      </c>
      <c r="K52" s="35"/>
      <c r="L52" s="35"/>
      <c r="M52" s="201">
        <f t="shared" si="3"/>
        <v>1.3859001747912216</v>
      </c>
    </row>
    <row r="53" spans="1:13" s="4" customFormat="1" ht="69.75" customHeight="1" thickBot="1">
      <c r="A53" s="196"/>
      <c r="B53" s="230"/>
      <c r="C53" s="320" t="s">
        <v>257</v>
      </c>
      <c r="D53" s="189" t="s">
        <v>145</v>
      </c>
      <c r="E53" s="36">
        <f>IF('Załącznik Nr 1-dochody'!E198&gt;0,'Załącznik Nr 1-dochody'!E198,"")</f>
        <v>6500</v>
      </c>
      <c r="F53" s="36">
        <f>IF('Załącznik Nr 1-dochody'!F198&gt;0,'Załącznik Nr 1-dochody'!F198,"")</f>
      </c>
      <c r="G53" s="35"/>
      <c r="H53" s="35"/>
      <c r="I53" s="36">
        <f>E53</f>
        <v>6500</v>
      </c>
      <c r="J53" s="36">
        <f>F53</f>
      </c>
      <c r="K53" s="35"/>
      <c r="L53" s="35"/>
      <c r="M53" s="201"/>
    </row>
    <row r="54" spans="1:13" s="5" customFormat="1" ht="69.75" customHeight="1" thickBot="1">
      <c r="A54" s="204"/>
      <c r="B54" s="348">
        <v>85213</v>
      </c>
      <c r="C54" s="342" t="s">
        <v>231</v>
      </c>
      <c r="D54" s="187"/>
      <c r="E54" s="29">
        <f>IF(SUM(E55:E55)&gt;0,SUM(E55:E55),"")</f>
        <v>115000</v>
      </c>
      <c r="F54" s="29">
        <f aca="true" t="shared" si="18" ref="F54:L54">SUM(F55)</f>
        <v>115000</v>
      </c>
      <c r="G54" s="29">
        <f t="shared" si="18"/>
        <v>0</v>
      </c>
      <c r="H54" s="29">
        <f t="shared" si="18"/>
        <v>0</v>
      </c>
      <c r="I54" s="29">
        <f t="shared" si="18"/>
        <v>115000</v>
      </c>
      <c r="J54" s="29">
        <f t="shared" si="18"/>
        <v>115000</v>
      </c>
      <c r="K54" s="29">
        <f t="shared" si="18"/>
        <v>0</v>
      </c>
      <c r="L54" s="29">
        <f t="shared" si="18"/>
        <v>0</v>
      </c>
      <c r="M54" s="201">
        <f t="shared" si="3"/>
        <v>1</v>
      </c>
    </row>
    <row r="55" spans="1:14" s="4" customFormat="1" ht="64.5" thickBot="1">
      <c r="A55" s="196"/>
      <c r="B55" s="352"/>
      <c r="C55" s="320" t="s">
        <v>82</v>
      </c>
      <c r="D55" s="189" t="s">
        <v>120</v>
      </c>
      <c r="E55" s="36">
        <f>IF('Załącznik Nr 1-dochody'!E200&gt;0,'Załącznik Nr 1-dochody'!E200,"")</f>
        <v>115000</v>
      </c>
      <c r="F55" s="36">
        <f>IF('Załącznik Nr 1-dochody'!F200&gt;0,'Załącznik Nr 1-dochody'!F200,"")</f>
        <v>115000</v>
      </c>
      <c r="G55" s="35"/>
      <c r="H55" s="35"/>
      <c r="I55" s="36">
        <f>E55</f>
        <v>115000</v>
      </c>
      <c r="J55" s="35">
        <f>F55</f>
        <v>115000</v>
      </c>
      <c r="K55" s="35"/>
      <c r="L55" s="35"/>
      <c r="M55" s="201">
        <f t="shared" si="3"/>
        <v>1</v>
      </c>
      <c r="N55" s="405"/>
    </row>
    <row r="56" spans="1:13" s="6" customFormat="1" ht="34.5" customHeight="1" thickBot="1">
      <c r="A56" s="73"/>
      <c r="B56" s="354">
        <v>85214</v>
      </c>
      <c r="C56" s="319" t="s">
        <v>73</v>
      </c>
      <c r="D56" s="200"/>
      <c r="E56" s="29">
        <f>SUM(E57:E58)</f>
        <v>2155000</v>
      </c>
      <c r="F56" s="29">
        <f>SUM(F57:F58)</f>
        <v>1944000</v>
      </c>
      <c r="G56" s="29">
        <f>IF(SUM(G57:G58)&gt;0,SUM(G57:G58),"")</f>
        <v>1255000</v>
      </c>
      <c r="H56" s="29">
        <f>SUM(H57:H58)</f>
        <v>1117000</v>
      </c>
      <c r="I56" s="29">
        <f>SUM(I57:I58)</f>
        <v>900000</v>
      </c>
      <c r="J56" s="29">
        <f>SUM(J57:J58)</f>
        <v>827000</v>
      </c>
      <c r="K56" s="29">
        <f>SUM(K57:K58)</f>
        <v>0</v>
      </c>
      <c r="L56" s="29">
        <f>SUM(L57:L58)</f>
        <v>0</v>
      </c>
      <c r="M56" s="201">
        <f t="shared" si="3"/>
        <v>0.9020881670533643</v>
      </c>
    </row>
    <row r="57" spans="1:13" s="4" customFormat="1" ht="64.5" thickBot="1">
      <c r="A57" s="196"/>
      <c r="B57" s="230"/>
      <c r="C57" s="320" t="s">
        <v>82</v>
      </c>
      <c r="D57" s="189" t="s">
        <v>120</v>
      </c>
      <c r="E57" s="36">
        <f>IF('Załącznik Nr 1-dochody'!E202&gt;0,'Załącznik Nr 1-dochody'!E202,"")</f>
        <v>900000</v>
      </c>
      <c r="F57" s="36">
        <f>IF('Załącznik Nr 1-dochody'!F202&gt;0,'Załącznik Nr 1-dochody'!F202,"")</f>
        <v>827000</v>
      </c>
      <c r="G57" s="35"/>
      <c r="H57" s="35"/>
      <c r="I57" s="36">
        <f>E57</f>
        <v>900000</v>
      </c>
      <c r="J57" s="35">
        <f>F57</f>
        <v>827000</v>
      </c>
      <c r="K57" s="35"/>
      <c r="L57" s="35"/>
      <c r="M57" s="201">
        <f t="shared" si="3"/>
        <v>0.9188888888888889</v>
      </c>
    </row>
    <row r="58" spans="1:14" s="4" customFormat="1" ht="39" customHeight="1" thickBot="1">
      <c r="A58" s="196"/>
      <c r="B58" s="230"/>
      <c r="C58" s="295" t="s">
        <v>92</v>
      </c>
      <c r="D58" s="189" t="s">
        <v>141</v>
      </c>
      <c r="E58" s="36">
        <f>IF('Załącznik Nr 1-dochody'!E203&gt;0,'Załącznik Nr 1-dochody'!E203,"")</f>
        <v>1255000</v>
      </c>
      <c r="F58" s="36">
        <f>IF('Załącznik Nr 1-dochody'!F203&gt;0,'Załącznik Nr 1-dochody'!F203,"")</f>
        <v>1117000</v>
      </c>
      <c r="G58" s="36">
        <f>IF('Załącznik Nr 1-dochody'!E203&gt;0,'Załącznik Nr 1-dochody'!E203,"")</f>
        <v>1255000</v>
      </c>
      <c r="H58" s="36">
        <f>IF('Załącznik Nr 1-dochody'!F203&gt;0,'Załącznik Nr 1-dochody'!F203,"")</f>
        <v>1117000</v>
      </c>
      <c r="I58" s="36"/>
      <c r="J58" s="35"/>
      <c r="K58" s="36"/>
      <c r="L58" s="36">
        <f>IF('Załącznik Nr 1-dochody'!L203&gt;0,'Załącznik Nr 1-dochody'!L203,"")</f>
      </c>
      <c r="M58" s="201">
        <f t="shared" si="3"/>
        <v>0.8900398406374502</v>
      </c>
      <c r="N58" s="405"/>
    </row>
    <row r="59" spans="1:15" s="5" customFormat="1" ht="18" customHeight="1" thickBot="1">
      <c r="A59" s="204"/>
      <c r="B59" s="348">
        <v>85219</v>
      </c>
      <c r="C59" s="322" t="s">
        <v>53</v>
      </c>
      <c r="D59" s="187"/>
      <c r="E59" s="29">
        <f>IF(SUM(E60:E60)&gt;0,SUM(E60:E60),"")</f>
        <v>665000</v>
      </c>
      <c r="F59" s="29">
        <f>IF(SUM(F60:F60)&gt;0,SUM(F60:F60),"")</f>
        <v>675000</v>
      </c>
      <c r="G59" s="29">
        <f>IF(SUM(G60:G60)&gt;0,SUM(G60:G60),"")</f>
        <v>665000</v>
      </c>
      <c r="H59" s="29">
        <f>SUM(H60)</f>
        <v>675000</v>
      </c>
      <c r="I59" s="29">
        <f>SUM(I60)</f>
        <v>0</v>
      </c>
      <c r="J59" s="29">
        <f>SUM(J60)</f>
        <v>0</v>
      </c>
      <c r="K59" s="29">
        <f>SUM(K60)</f>
        <v>0</v>
      </c>
      <c r="L59" s="29">
        <f>SUM(L60)</f>
        <v>0</v>
      </c>
      <c r="M59" s="201">
        <f t="shared" si="3"/>
        <v>1.0150375939849625</v>
      </c>
      <c r="N59" s="47"/>
      <c r="O59" s="47"/>
    </row>
    <row r="60" spans="1:14" s="4" customFormat="1" ht="39" thickBot="1">
      <c r="A60" s="196"/>
      <c r="B60" s="248"/>
      <c r="C60" s="295" t="s">
        <v>92</v>
      </c>
      <c r="D60" s="191" t="s">
        <v>141</v>
      </c>
      <c r="E60" s="36">
        <f>IF('Załącznik Nr 1-dochody'!E207&gt;0,'Załącznik Nr 1-dochody'!E207,"")</f>
        <v>665000</v>
      </c>
      <c r="F60" s="36">
        <f>IF('Załącznik Nr 1-dochody'!F207&gt;0,'Załącznik Nr 1-dochody'!F207,"")</f>
        <v>675000</v>
      </c>
      <c r="G60" s="36">
        <f>E60</f>
        <v>665000</v>
      </c>
      <c r="H60" s="38">
        <f>F60</f>
        <v>675000</v>
      </c>
      <c r="I60" s="36"/>
      <c r="J60" s="35"/>
      <c r="K60" s="36"/>
      <c r="L60" s="36">
        <f>IF('Załącznik Nr 1-dochody'!L207&gt;0,'Załącznik Nr 1-dochody'!L207,"")</f>
      </c>
      <c r="M60" s="201">
        <f t="shared" si="3"/>
        <v>1.0150375939849625</v>
      </c>
      <c r="N60" s="405"/>
    </row>
    <row r="61" spans="1:13" s="5" customFormat="1" ht="30.75" customHeight="1" thickBot="1">
      <c r="A61" s="204"/>
      <c r="B61" s="346">
        <v>85228</v>
      </c>
      <c r="C61" s="319" t="s">
        <v>74</v>
      </c>
      <c r="D61" s="190"/>
      <c r="E61" s="29">
        <f>IF(SUM(E62:E62)&gt;0,SUM(E62:E62),"")</f>
        <v>117000</v>
      </c>
      <c r="F61" s="29">
        <f>IF(SUM(F62:F62)&gt;0,SUM(F62:F62),"")</f>
        <v>119000</v>
      </c>
      <c r="G61" s="29">
        <f aca="true" t="shared" si="19" ref="G61:L61">SUM(G62)</f>
        <v>0</v>
      </c>
      <c r="H61" s="29">
        <f t="shared" si="19"/>
        <v>0</v>
      </c>
      <c r="I61" s="29">
        <f t="shared" si="19"/>
        <v>117000</v>
      </c>
      <c r="J61" s="29">
        <f t="shared" si="19"/>
        <v>119000</v>
      </c>
      <c r="K61" s="29">
        <f t="shared" si="19"/>
        <v>0</v>
      </c>
      <c r="L61" s="29">
        <f t="shared" si="19"/>
        <v>0</v>
      </c>
      <c r="M61" s="201">
        <f t="shared" si="3"/>
        <v>1.017094017094017</v>
      </c>
    </row>
    <row r="62" spans="1:14" s="8" customFormat="1" ht="64.5" thickBot="1">
      <c r="A62" s="207"/>
      <c r="B62" s="355"/>
      <c r="C62" s="320" t="s">
        <v>82</v>
      </c>
      <c r="D62" s="188" t="s">
        <v>120</v>
      </c>
      <c r="E62" s="36">
        <f>IF('Załącznik Nr 1-dochody'!E214&gt;0,'Załącznik Nr 1-dochody'!E214,"")</f>
        <v>117000</v>
      </c>
      <c r="F62" s="36">
        <f>IF('Załącznik Nr 1-dochody'!F214&gt;0,'Załącznik Nr 1-dochody'!F214,"")</f>
        <v>119000</v>
      </c>
      <c r="G62" s="31"/>
      <c r="H62" s="31"/>
      <c r="I62" s="32">
        <f>E62</f>
        <v>117000</v>
      </c>
      <c r="J62" s="31">
        <f>F62</f>
        <v>119000</v>
      </c>
      <c r="K62" s="31"/>
      <c r="L62" s="31"/>
      <c r="M62" s="201">
        <f t="shared" si="3"/>
        <v>1.017094017094017</v>
      </c>
      <c r="N62" s="406"/>
    </row>
    <row r="63" spans="1:13" s="5" customFormat="1" ht="21.75" customHeight="1" thickBot="1">
      <c r="A63" s="204"/>
      <c r="B63" s="348">
        <v>85295</v>
      </c>
      <c r="C63" s="322" t="s">
        <v>5</v>
      </c>
      <c r="D63" s="187"/>
      <c r="E63" s="29">
        <f>IF(SUM(E64:E64)&gt;0,SUM(E64:E64),"")</f>
        <v>399689</v>
      </c>
      <c r="F63" s="29">
        <f>SUM(F64)</f>
        <v>261000</v>
      </c>
      <c r="G63" s="29">
        <f>IF(SUM(G64:G64)&gt;0,SUM(G64:G64),"")</f>
        <v>399689</v>
      </c>
      <c r="H63" s="29">
        <f>SUM(H64)</f>
        <v>261000</v>
      </c>
      <c r="I63" s="29">
        <f>SUM(I64)</f>
        <v>0</v>
      </c>
      <c r="J63" s="29">
        <f>SUM(J64)</f>
        <v>0</v>
      </c>
      <c r="K63" s="29">
        <f>SUM(K64)</f>
        <v>0</v>
      </c>
      <c r="L63" s="29">
        <f>SUM(L64)</f>
        <v>0</v>
      </c>
      <c r="M63" s="201">
        <f t="shared" si="3"/>
        <v>0.6530077134972441</v>
      </c>
    </row>
    <row r="64" spans="1:13" s="4" customFormat="1" ht="42" customHeight="1" thickBot="1">
      <c r="A64" s="196"/>
      <c r="B64" s="230"/>
      <c r="C64" s="295" t="s">
        <v>92</v>
      </c>
      <c r="D64" s="189" t="s">
        <v>141</v>
      </c>
      <c r="E64" s="36">
        <f>IF('Załącznik Nr 1-dochody'!E218&gt;0,'Załącznik Nr 1-dochody'!E218,"")</f>
        <v>399689</v>
      </c>
      <c r="F64" s="36">
        <f>IF('Załącznik Nr 1-dochody'!F218&gt;0,'Załącznik Nr 1-dochody'!F218,"")</f>
        <v>261000</v>
      </c>
      <c r="G64" s="36">
        <f>IF('Załącznik Nr 1-dochody'!E218&gt;0,'Załącznik Nr 1-dochody'!E218,"")</f>
        <v>399689</v>
      </c>
      <c r="H64" s="36">
        <f>IF('Załącznik Nr 1-dochody'!F218&gt;0,'Załącznik Nr 1-dochody'!F218,"")</f>
        <v>261000</v>
      </c>
      <c r="I64" s="36"/>
      <c r="J64" s="35"/>
      <c r="K64" s="35"/>
      <c r="L64" s="35"/>
      <c r="M64" s="201">
        <f t="shared" si="3"/>
        <v>0.6530077134972441</v>
      </c>
    </row>
    <row r="65" spans="1:13" s="4" customFormat="1" ht="33" customHeight="1" thickBot="1">
      <c r="A65" s="272">
        <v>853</v>
      </c>
      <c r="B65" s="356"/>
      <c r="C65" s="344" t="s">
        <v>107</v>
      </c>
      <c r="D65" s="198"/>
      <c r="E65" s="392">
        <f>SUM(E67)</f>
        <v>0</v>
      </c>
      <c r="F65" s="34">
        <f>SUM(F66)</f>
        <v>0</v>
      </c>
      <c r="G65" s="34">
        <f aca="true" t="shared" si="20" ref="G65:L66">SUM(G66)</f>
        <v>0</v>
      </c>
      <c r="H65" s="34">
        <f t="shared" si="20"/>
        <v>0</v>
      </c>
      <c r="I65" s="34">
        <f t="shared" si="20"/>
        <v>0</v>
      </c>
      <c r="J65" s="34">
        <f t="shared" si="20"/>
        <v>0</v>
      </c>
      <c r="K65" s="34">
        <f t="shared" si="20"/>
        <v>0</v>
      </c>
      <c r="L65" s="34">
        <f t="shared" si="20"/>
        <v>0</v>
      </c>
      <c r="M65" s="201"/>
    </row>
    <row r="66" spans="1:13" s="4" customFormat="1" ht="18" customHeight="1" thickBot="1">
      <c r="A66" s="196"/>
      <c r="B66" s="357">
        <v>85395</v>
      </c>
      <c r="C66" s="322" t="s">
        <v>5</v>
      </c>
      <c r="D66" s="192"/>
      <c r="E66" s="390">
        <f>SUM(E67)</f>
        <v>0</v>
      </c>
      <c r="F66" s="29">
        <f>SUM(F67)</f>
        <v>0</v>
      </c>
      <c r="G66" s="29">
        <f t="shared" si="20"/>
        <v>0</v>
      </c>
      <c r="H66" s="29">
        <f t="shared" si="20"/>
        <v>0</v>
      </c>
      <c r="I66" s="29">
        <f t="shared" si="20"/>
        <v>0</v>
      </c>
      <c r="J66" s="29">
        <f t="shared" si="20"/>
        <v>0</v>
      </c>
      <c r="K66" s="29">
        <f t="shared" si="20"/>
        <v>0</v>
      </c>
      <c r="L66" s="29">
        <f t="shared" si="20"/>
        <v>0</v>
      </c>
      <c r="M66" s="201"/>
    </row>
    <row r="67" spans="1:13" s="4" customFormat="1" ht="13.5" customHeight="1" thickBot="1">
      <c r="A67" s="196"/>
      <c r="B67" s="230"/>
      <c r="C67" s="295"/>
      <c r="D67" s="191"/>
      <c r="E67" s="36"/>
      <c r="F67" s="36"/>
      <c r="G67" s="36"/>
      <c r="H67" s="36"/>
      <c r="I67" s="38"/>
      <c r="J67" s="37"/>
      <c r="K67" s="37"/>
      <c r="L67" s="37"/>
      <c r="M67" s="201"/>
    </row>
    <row r="68" spans="1:13" s="7" customFormat="1" ht="27" customHeight="1" thickBot="1">
      <c r="A68" s="202">
        <v>854</v>
      </c>
      <c r="B68" s="347"/>
      <c r="C68" s="321" t="s">
        <v>55</v>
      </c>
      <c r="D68" s="185"/>
      <c r="E68" s="392">
        <f>SUM(E69)</f>
        <v>779872</v>
      </c>
      <c r="F68" s="34">
        <f>SUM(F69)</f>
        <v>98031</v>
      </c>
      <c r="G68" s="34">
        <f>IF(SUM(G69)&gt;0,SUM(G69),"")</f>
        <v>543349</v>
      </c>
      <c r="H68" s="34">
        <f>SUM(H69)</f>
        <v>0</v>
      </c>
      <c r="I68" s="34">
        <f>SUM(I69)</f>
        <v>0</v>
      </c>
      <c r="J68" s="34">
        <f>SUM(J69)</f>
        <v>0</v>
      </c>
      <c r="K68" s="34">
        <f>SUM(K69)</f>
        <v>236523</v>
      </c>
      <c r="L68" s="34">
        <f>SUM(L69)</f>
        <v>98031</v>
      </c>
      <c r="M68" s="201">
        <f t="shared" si="3"/>
        <v>0.1257013971523532</v>
      </c>
    </row>
    <row r="69" spans="1:13" s="5" customFormat="1" ht="21" customHeight="1" thickBot="1">
      <c r="A69" s="204"/>
      <c r="B69" s="346">
        <v>85415</v>
      </c>
      <c r="C69" s="319" t="s">
        <v>57</v>
      </c>
      <c r="D69" s="190"/>
      <c r="E69" s="390">
        <f>SUM(E70:E71)</f>
        <v>779872</v>
      </c>
      <c r="F69" s="29">
        <f>SUM(F70:F71)</f>
        <v>98031</v>
      </c>
      <c r="G69" s="29">
        <f>IF(SUM(G71:G71)&gt;0,SUM(G71:G71),"")</f>
        <v>543349</v>
      </c>
      <c r="H69" s="29">
        <f>SUM(H70:H71)</f>
        <v>0</v>
      </c>
      <c r="I69" s="29">
        <f>SUM(I70:I71)</f>
        <v>0</v>
      </c>
      <c r="J69" s="29">
        <f>SUM(J70:J71)</f>
        <v>0</v>
      </c>
      <c r="K69" s="29">
        <f>SUM(K70:K71)</f>
        <v>236523</v>
      </c>
      <c r="L69" s="29">
        <f>SUM(L70:L71)</f>
        <v>98031</v>
      </c>
      <c r="M69" s="201">
        <f t="shared" si="3"/>
        <v>0.1257013971523532</v>
      </c>
    </row>
    <row r="70" spans="1:13" s="5" customFormat="1" ht="83.25" customHeight="1" thickBot="1">
      <c r="A70" s="204"/>
      <c r="B70" s="446"/>
      <c r="C70" s="469" t="s">
        <v>317</v>
      </c>
      <c r="D70" s="491" t="s">
        <v>299</v>
      </c>
      <c r="E70" s="36">
        <f>IF('Załącznik Nr 1-dochody'!E230&gt;0,'Załącznik Nr 1-dochody'!E230,"")</f>
        <v>236523</v>
      </c>
      <c r="F70" s="36">
        <f>IF('Załącznik Nr 1-dochody'!F230&gt;0,'Załącznik Nr 1-dochody'!F230,"")</f>
        <v>98031</v>
      </c>
      <c r="G70" s="36"/>
      <c r="H70" s="36"/>
      <c r="I70" s="36"/>
      <c r="J70" s="35"/>
      <c r="K70" s="35">
        <f>E70</f>
        <v>236523</v>
      </c>
      <c r="L70" s="35">
        <f>F70</f>
        <v>98031</v>
      </c>
      <c r="M70" s="201">
        <f t="shared" si="3"/>
        <v>0.41446709199528164</v>
      </c>
    </row>
    <row r="71" spans="1:13" s="4" customFormat="1" ht="43.5" customHeight="1" thickBot="1">
      <c r="A71" s="196"/>
      <c r="B71" s="230"/>
      <c r="C71" s="295" t="s">
        <v>92</v>
      </c>
      <c r="D71" s="189" t="s">
        <v>141</v>
      </c>
      <c r="E71" s="36">
        <f>IF('Załącznik Nr 1-dochody'!E231&gt;0,'Załącznik Nr 1-dochody'!E231,"")</f>
        <v>543349</v>
      </c>
      <c r="F71" s="36">
        <f>IF('Załącznik Nr 1-dochody'!F231&gt;0,'Załącznik Nr 1-dochody'!F231,"")</f>
      </c>
      <c r="G71" s="36">
        <f>E71</f>
        <v>543349</v>
      </c>
      <c r="H71" s="36">
        <f>F71</f>
      </c>
      <c r="I71" s="36"/>
      <c r="J71" s="35"/>
      <c r="K71" s="35"/>
      <c r="L71" s="35"/>
      <c r="M71" s="201"/>
    </row>
    <row r="72" spans="1:13" s="7" customFormat="1" ht="33" customHeight="1" thickBot="1">
      <c r="A72" s="202">
        <v>900</v>
      </c>
      <c r="B72" s="347"/>
      <c r="C72" s="321" t="s">
        <v>58</v>
      </c>
      <c r="D72" s="185"/>
      <c r="E72" s="34">
        <f>SUM(E73+E75)</f>
        <v>37000</v>
      </c>
      <c r="F72" s="34">
        <f aca="true" t="shared" si="21" ref="F72:L72">SUM(F73+F75)</f>
        <v>0</v>
      </c>
      <c r="G72" s="34">
        <f t="shared" si="21"/>
        <v>2000</v>
      </c>
      <c r="H72" s="34">
        <f t="shared" si="21"/>
        <v>0</v>
      </c>
      <c r="I72" s="34">
        <f t="shared" si="21"/>
        <v>0</v>
      </c>
      <c r="J72" s="34">
        <f t="shared" si="21"/>
        <v>0</v>
      </c>
      <c r="K72" s="34">
        <f t="shared" si="21"/>
        <v>35000</v>
      </c>
      <c r="L72" s="34">
        <f t="shared" si="21"/>
        <v>0</v>
      </c>
      <c r="M72" s="201">
        <f t="shared" si="3"/>
        <v>0</v>
      </c>
    </row>
    <row r="73" spans="1:13" s="5" customFormat="1" ht="32.25" customHeight="1" thickBot="1">
      <c r="A73" s="204"/>
      <c r="B73" s="348">
        <v>90001</v>
      </c>
      <c r="C73" s="322" t="s">
        <v>59</v>
      </c>
      <c r="D73" s="187"/>
      <c r="E73" s="29">
        <f>IF(SUM(E74:E74)&gt;0,SUM(E74:E74),"")</f>
        <v>35000</v>
      </c>
      <c r="F73" s="390">
        <f aca="true" t="shared" si="22" ref="F73:L73">SUM(F74)</f>
        <v>0</v>
      </c>
      <c r="G73" s="29">
        <f t="shared" si="22"/>
        <v>0</v>
      </c>
      <c r="H73" s="29">
        <f t="shared" si="22"/>
        <v>0</v>
      </c>
      <c r="I73" s="29">
        <f t="shared" si="22"/>
        <v>0</v>
      </c>
      <c r="J73" s="29">
        <f t="shared" si="22"/>
        <v>0</v>
      </c>
      <c r="K73" s="29">
        <f t="shared" si="22"/>
        <v>35000</v>
      </c>
      <c r="L73" s="29">
        <f t="shared" si="22"/>
        <v>0</v>
      </c>
      <c r="M73" s="201">
        <f t="shared" si="3"/>
        <v>0</v>
      </c>
    </row>
    <row r="74" spans="1:13" s="4" customFormat="1" ht="52.5" customHeight="1" thickBot="1">
      <c r="A74" s="196"/>
      <c r="B74" s="358"/>
      <c r="C74" s="295" t="s">
        <v>83</v>
      </c>
      <c r="D74" s="191" t="s">
        <v>207</v>
      </c>
      <c r="E74" s="36">
        <f>IF('Załącznik Nr 1-dochody'!E239&gt;0,'Załącznik Nr 1-dochody'!E239,"")</f>
        <v>35000</v>
      </c>
      <c r="F74" s="36">
        <f>IF('Załącznik Nr 1-dochody'!F239&gt;0,'Załącznik Nr 1-dochody'!F239,"")</f>
      </c>
      <c r="G74" s="36">
        <f>IF('Załącznik Nr 1-dochody'!G239&gt;0,'Załącznik Nr 1-dochody'!G239,"")</f>
      </c>
      <c r="H74" s="36">
        <f>IF('Załącznik Nr 1-dochody'!H239&gt;0,'Załącznik Nr 1-dochody'!H239,"")</f>
      </c>
      <c r="I74" s="36"/>
      <c r="J74" s="36">
        <f>IF('Załącznik Nr 1-dochody'!J239&gt;0,'Załącznik Nr 1-dochody'!J239,"")</f>
      </c>
      <c r="K74" s="37">
        <f>E74</f>
        <v>35000</v>
      </c>
      <c r="L74" s="37">
        <f>F74</f>
      </c>
      <c r="M74" s="201"/>
    </row>
    <row r="75" spans="1:13" s="4" customFormat="1" ht="25.5" customHeight="1" thickBot="1">
      <c r="A75" s="196"/>
      <c r="B75" s="657">
        <v>90003</v>
      </c>
      <c r="C75" s="468" t="s">
        <v>269</v>
      </c>
      <c r="D75" s="483"/>
      <c r="E75" s="390">
        <f>SUM(E76)</f>
        <v>2000</v>
      </c>
      <c r="F75" s="390">
        <f aca="true" t="shared" si="23" ref="F75:L75">SUM(F76)</f>
        <v>0</v>
      </c>
      <c r="G75" s="390">
        <f t="shared" si="23"/>
        <v>2000</v>
      </c>
      <c r="H75" s="390">
        <f t="shared" si="23"/>
        <v>0</v>
      </c>
      <c r="I75" s="390">
        <f t="shared" si="23"/>
        <v>0</v>
      </c>
      <c r="J75" s="390">
        <f t="shared" si="23"/>
        <v>0</v>
      </c>
      <c r="K75" s="390">
        <f t="shared" si="23"/>
        <v>0</v>
      </c>
      <c r="L75" s="390">
        <f t="shared" si="23"/>
        <v>0</v>
      </c>
      <c r="M75" s="201"/>
    </row>
    <row r="76" spans="1:13" s="4" customFormat="1" ht="52.5" customHeight="1" thickBot="1">
      <c r="A76" s="196"/>
      <c r="B76" s="230"/>
      <c r="C76" s="415" t="s">
        <v>270</v>
      </c>
      <c r="D76" s="431" t="s">
        <v>118</v>
      </c>
      <c r="E76" s="36">
        <f>IF('Załącznik Nr 1-dochody'!E243&gt;0,'Załącznik Nr 1-dochody'!E243,"")</f>
        <v>2000</v>
      </c>
      <c r="F76" s="36">
        <f>IF('Załącznik Nr 1-dochody'!F243&gt;0,'Załącznik Nr 1-dochody'!F243,"")</f>
      </c>
      <c r="G76" s="38">
        <f>E76</f>
        <v>2000</v>
      </c>
      <c r="H76" s="38"/>
      <c r="I76" s="38"/>
      <c r="J76" s="38"/>
      <c r="K76" s="37"/>
      <c r="L76" s="37"/>
      <c r="M76" s="201"/>
    </row>
    <row r="77" spans="1:13" s="9" customFormat="1" ht="33" customHeight="1" thickBot="1">
      <c r="A77" s="208"/>
      <c r="B77" s="359"/>
      <c r="C77" s="329" t="s">
        <v>66</v>
      </c>
      <c r="D77" s="199"/>
      <c r="E77" s="81">
        <f aca="true" t="shared" si="24" ref="E77:L77">SUM(E72,E68,E65,E47,E44,E34,E31,E24,E20,E17,E14)</f>
        <v>16296259</v>
      </c>
      <c r="F77" s="81">
        <f t="shared" si="24"/>
        <v>19377517</v>
      </c>
      <c r="G77" s="81">
        <f t="shared" si="24"/>
        <v>3701262</v>
      </c>
      <c r="H77" s="81">
        <f t="shared" si="24"/>
        <v>3217229</v>
      </c>
      <c r="I77" s="81">
        <f t="shared" si="24"/>
        <v>12312974</v>
      </c>
      <c r="J77" s="81">
        <f t="shared" si="24"/>
        <v>16062257</v>
      </c>
      <c r="K77" s="81">
        <f t="shared" si="24"/>
        <v>282023</v>
      </c>
      <c r="L77" s="81">
        <f t="shared" si="24"/>
        <v>98031</v>
      </c>
      <c r="M77" s="201">
        <f t="shared" si="3"/>
        <v>1.1890776281844808</v>
      </c>
    </row>
    <row r="78" spans="1:13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="4" customFormat="1" ht="12.75"/>
    <row r="80" ht="12.75">
      <c r="E80" s="627"/>
    </row>
  </sheetData>
  <sheetProtection/>
  <printOptions/>
  <pageMargins left="0.59" right="0.37" top="1" bottom="1" header="0.5" footer="0.5"/>
  <pageSetup horizontalDpi="600" verticalDpi="600" orientation="landscape" paperSize="9" scale="80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22">
      <selection activeCell="H26" sqref="H26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12.375" style="0" customWidth="1"/>
    <col min="4" max="4" width="9.375" style="0" customWidth="1"/>
    <col min="5" max="5" width="51.125" style="0" customWidth="1"/>
    <col min="6" max="6" width="25.25390625" style="0" customWidth="1"/>
    <col min="7" max="7" width="14.875" style="0" bestFit="1" customWidth="1"/>
  </cols>
  <sheetData>
    <row r="1" ht="12.75">
      <c r="F1" s="3"/>
    </row>
    <row r="2" spans="6:8" ht="12.75">
      <c r="F2" s="3" t="s">
        <v>206</v>
      </c>
      <c r="H2" s="3"/>
    </row>
    <row r="3" spans="6:8" ht="12.75">
      <c r="F3" s="3" t="s">
        <v>310</v>
      </c>
      <c r="H3" s="3"/>
    </row>
    <row r="4" spans="6:8" ht="12.75">
      <c r="F4" s="3" t="s">
        <v>209</v>
      </c>
      <c r="H4" s="3"/>
    </row>
    <row r="5" spans="6:8" ht="12.75">
      <c r="F5" s="3" t="s">
        <v>311</v>
      </c>
      <c r="H5" s="3"/>
    </row>
    <row r="6" ht="12.75">
      <c r="K6" s="3"/>
    </row>
    <row r="7" spans="2:11" ht="18">
      <c r="B7" s="101" t="s">
        <v>169</v>
      </c>
      <c r="C7" s="102"/>
      <c r="D7" s="102"/>
      <c r="K7" s="3"/>
    </row>
    <row r="8" spans="2:11" ht="15.75">
      <c r="B8" s="101" t="s">
        <v>278</v>
      </c>
      <c r="C8" s="101"/>
      <c r="D8" s="101"/>
      <c r="E8" s="101"/>
      <c r="F8" s="101"/>
      <c r="K8" s="3"/>
    </row>
    <row r="9" spans="3:11" ht="16.5" thickBot="1">
      <c r="C9" s="101"/>
      <c r="D9" s="101"/>
      <c r="E9" s="101"/>
      <c r="F9" s="101"/>
      <c r="K9" s="3"/>
    </row>
    <row r="10" spans="1:6" ht="68.25" customHeight="1" thickBot="1">
      <c r="A10" s="103" t="s">
        <v>170</v>
      </c>
      <c r="B10" s="104" t="s">
        <v>171</v>
      </c>
      <c r="C10" s="105" t="s">
        <v>172</v>
      </c>
      <c r="D10" s="105" t="s">
        <v>173</v>
      </c>
      <c r="E10" s="106" t="s">
        <v>174</v>
      </c>
      <c r="F10" s="107" t="s">
        <v>175</v>
      </c>
    </row>
    <row r="11" spans="1:6" ht="15" customHeight="1" thickBot="1">
      <c r="A11" s="108">
        <v>1</v>
      </c>
      <c r="B11" s="109">
        <v>2</v>
      </c>
      <c r="C11" s="110">
        <v>3</v>
      </c>
      <c r="D11" s="111">
        <v>4</v>
      </c>
      <c r="E11" s="112">
        <v>5</v>
      </c>
      <c r="F11" s="113">
        <v>6</v>
      </c>
    </row>
    <row r="12" spans="1:7" ht="25.5" customHeight="1">
      <c r="A12" s="114">
        <v>1</v>
      </c>
      <c r="B12" s="115">
        <v>700</v>
      </c>
      <c r="C12" s="114">
        <v>70005</v>
      </c>
      <c r="D12" s="116"/>
      <c r="E12" s="117" t="s">
        <v>13</v>
      </c>
      <c r="F12" s="145">
        <f>IF(SUM(F13:F16)&gt;0,SUM(F13:F16),"")</f>
        <v>620000</v>
      </c>
      <c r="G12" s="144"/>
    </row>
    <row r="13" spans="1:6" ht="37.5" customHeight="1">
      <c r="A13" s="118"/>
      <c r="B13" s="119"/>
      <c r="C13" s="118"/>
      <c r="D13" s="273" t="s">
        <v>111</v>
      </c>
      <c r="E13" s="121" t="s">
        <v>185</v>
      </c>
      <c r="F13" s="146">
        <v>513000</v>
      </c>
    </row>
    <row r="14" spans="1:6" ht="75.75" customHeight="1">
      <c r="A14" s="118"/>
      <c r="B14" s="119"/>
      <c r="C14" s="118"/>
      <c r="D14" s="273" t="s">
        <v>113</v>
      </c>
      <c r="E14" s="121" t="s">
        <v>176</v>
      </c>
      <c r="F14" s="147">
        <v>17000</v>
      </c>
    </row>
    <row r="15" spans="1:6" ht="49.5" customHeight="1">
      <c r="A15" s="118"/>
      <c r="B15" s="119"/>
      <c r="C15" s="118"/>
      <c r="D15" s="273" t="s">
        <v>114</v>
      </c>
      <c r="E15" s="121" t="s">
        <v>78</v>
      </c>
      <c r="F15" s="147">
        <v>77000</v>
      </c>
    </row>
    <row r="16" spans="1:6" ht="35.25" customHeight="1">
      <c r="A16" s="118"/>
      <c r="B16" s="119"/>
      <c r="C16" s="118"/>
      <c r="D16" s="273" t="s">
        <v>241</v>
      </c>
      <c r="E16" s="122" t="s">
        <v>240</v>
      </c>
      <c r="F16" s="146">
        <v>13000</v>
      </c>
    </row>
    <row r="17" spans="1:6" ht="35.25" customHeight="1">
      <c r="A17" s="123">
        <v>2</v>
      </c>
      <c r="B17" s="124">
        <v>710</v>
      </c>
      <c r="C17" s="123">
        <v>71015</v>
      </c>
      <c r="D17" s="130"/>
      <c r="E17" s="131" t="s">
        <v>18</v>
      </c>
      <c r="F17" s="149">
        <f>IF(SUM(F18:F18)&gt;0,SUM(F18:F18),"")</f>
        <v>1000</v>
      </c>
    </row>
    <row r="18" spans="1:6" ht="35.25" customHeight="1">
      <c r="A18" s="118"/>
      <c r="B18" s="119"/>
      <c r="C18" s="118"/>
      <c r="D18" s="120">
        <v>570</v>
      </c>
      <c r="E18" s="122" t="s">
        <v>81</v>
      </c>
      <c r="F18" s="146">
        <v>1000</v>
      </c>
    </row>
    <row r="19" spans="1:6" ht="49.5" customHeight="1">
      <c r="A19" s="123">
        <v>2</v>
      </c>
      <c r="B19" s="124">
        <v>750</v>
      </c>
      <c r="C19" s="123">
        <v>75011</v>
      </c>
      <c r="D19" s="125"/>
      <c r="E19" s="126" t="s">
        <v>186</v>
      </c>
      <c r="F19" s="148">
        <f>IF(SUM(F20)&gt;0,SUM(F20),"")</f>
        <v>188000</v>
      </c>
    </row>
    <row r="20" spans="1:6" s="127" customFormat="1" ht="35.25" customHeight="1">
      <c r="A20" s="118"/>
      <c r="B20" s="119"/>
      <c r="C20" s="118"/>
      <c r="D20" s="273" t="s">
        <v>112</v>
      </c>
      <c r="E20" s="121" t="s">
        <v>14</v>
      </c>
      <c r="F20" s="146">
        <v>188000</v>
      </c>
    </row>
    <row r="21" spans="1:6" s="127" customFormat="1" ht="35.25" customHeight="1">
      <c r="A21" s="123">
        <v>3</v>
      </c>
      <c r="B21" s="124">
        <v>754</v>
      </c>
      <c r="C21" s="123">
        <v>75411</v>
      </c>
      <c r="D21" s="274"/>
      <c r="E21" s="128" t="s">
        <v>177</v>
      </c>
      <c r="F21" s="149">
        <f>IF(SUM(F22:F24)&gt;0,SUM(F22:F24),"")</f>
        <v>1000</v>
      </c>
    </row>
    <row r="22" spans="1:6" s="127" customFormat="1" ht="23.25" customHeight="1">
      <c r="A22" s="118"/>
      <c r="B22" s="119"/>
      <c r="C22" s="118"/>
      <c r="D22" s="273" t="s">
        <v>112</v>
      </c>
      <c r="E22" s="121" t="s">
        <v>14</v>
      </c>
      <c r="F22" s="146">
        <v>300</v>
      </c>
    </row>
    <row r="23" spans="1:6" s="127" customFormat="1" ht="23.25" customHeight="1">
      <c r="A23" s="118"/>
      <c r="B23" s="119"/>
      <c r="C23" s="118"/>
      <c r="D23" s="273" t="s">
        <v>142</v>
      </c>
      <c r="E23" s="129" t="s">
        <v>48</v>
      </c>
      <c r="F23" s="147">
        <v>300</v>
      </c>
    </row>
    <row r="24" spans="1:6" s="127" customFormat="1" ht="22.5" customHeight="1">
      <c r="A24" s="118"/>
      <c r="B24" s="119"/>
      <c r="C24" s="118"/>
      <c r="D24" s="273" t="s">
        <v>241</v>
      </c>
      <c r="E24" s="122" t="s">
        <v>281</v>
      </c>
      <c r="F24" s="150">
        <v>400</v>
      </c>
    </row>
    <row r="25" spans="1:6" s="127" customFormat="1" ht="35.25" customHeight="1">
      <c r="A25" s="123">
        <v>4</v>
      </c>
      <c r="B25" s="124">
        <v>852</v>
      </c>
      <c r="C25" s="123">
        <v>85203</v>
      </c>
      <c r="D25" s="275"/>
      <c r="E25" s="131" t="s">
        <v>51</v>
      </c>
      <c r="F25" s="148">
        <f>IF(SUM(F26)&gt;0,SUM(F26),"")</f>
        <v>2000</v>
      </c>
    </row>
    <row r="26" spans="1:6" ht="20.25" customHeight="1">
      <c r="A26" s="132"/>
      <c r="B26" s="133"/>
      <c r="C26" s="132"/>
      <c r="D26" s="278" t="s">
        <v>142</v>
      </c>
      <c r="E26" s="129" t="s">
        <v>48</v>
      </c>
      <c r="F26" s="147">
        <v>2000</v>
      </c>
    </row>
    <row r="27" spans="1:6" ht="35.25" customHeight="1">
      <c r="A27" s="134">
        <v>5</v>
      </c>
      <c r="B27" s="135">
        <v>852</v>
      </c>
      <c r="C27" s="134">
        <v>85228</v>
      </c>
      <c r="D27" s="276"/>
      <c r="E27" s="131" t="s">
        <v>74</v>
      </c>
      <c r="F27" s="148">
        <f>IF(SUM(F28)&gt;0,SUM(F28),"")</f>
        <v>3000</v>
      </c>
    </row>
    <row r="28" spans="1:6" ht="22.5" customHeight="1" thickBot="1">
      <c r="A28" s="136"/>
      <c r="B28" s="137"/>
      <c r="C28" s="136"/>
      <c r="D28" s="279" t="s">
        <v>142</v>
      </c>
      <c r="E28" s="138" t="s">
        <v>48</v>
      </c>
      <c r="F28" s="151">
        <v>3000</v>
      </c>
    </row>
    <row r="29" spans="1:6" ht="48.75" customHeight="1" thickBot="1">
      <c r="A29" s="139"/>
      <c r="B29" s="140"/>
      <c r="C29" s="141" t="s">
        <v>178</v>
      </c>
      <c r="D29" s="277"/>
      <c r="E29" s="142"/>
      <c r="F29" s="152">
        <f>IF(SUM(F12,F17,F19,F21,F25,F27)&gt;0,SUM(F12,F17,F19,F21,F25,F27),"")</f>
        <v>815000</v>
      </c>
    </row>
    <row r="31" ht="15">
      <c r="F31" s="631"/>
    </row>
  </sheetData>
  <printOptions/>
  <pageMargins left="0.3937007874015748" right="0.3937007874015748" top="0.5905511811023623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2005-11-12T10:05:23Z</cp:lastPrinted>
  <dcterms:created xsi:type="dcterms:W3CDTF">2001-09-17T09:03:48Z</dcterms:created>
  <dcterms:modified xsi:type="dcterms:W3CDTF">2005-11-12T10:49:41Z</dcterms:modified>
  <cp:category/>
  <cp:version/>
  <cp:contentType/>
  <cp:contentStatus/>
</cp:coreProperties>
</file>