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10" windowHeight="6795" tabRatio="921" activeTab="2"/>
  </bookViews>
  <sheets>
    <sheet name="Załącznik Nr 2 - wydatki" sheetId="1" r:id="rId1"/>
    <sheet name="Załącznik Nr 2A-wydatki powiat" sheetId="2" r:id="rId2"/>
    <sheet name="Załącznik Nr 2B-wydatki gmina" sheetId="3" r:id="rId3"/>
  </sheets>
  <definedNames>
    <definedName name="Z_96819E60_FBD2_11D7_9137_0001020BE0E4_.wvu.PrintTitles" localSheetId="0" hidden="1">'Załącznik Nr 2 - wydatki'!$11:$11</definedName>
    <definedName name="Z_96819E60_FBD2_11D7_9137_0001020BE0E4_.wvu.PrintTitles" localSheetId="1" hidden="1">'Załącznik Nr 2A-wydatki powiat'!$9:$9</definedName>
    <definedName name="Z_96819E60_FBD2_11D7_9137_0001020BE0E4_.wvu.PrintTitles" localSheetId="2" hidden="1">'Załącznik Nr 2B-wydatki gmina'!$9:$9</definedName>
  </definedNames>
  <calcPr fullCalcOnLoad="1"/>
</workbook>
</file>

<file path=xl/sharedStrings.xml><?xml version="1.0" encoding="utf-8"?>
<sst xmlns="http://schemas.openxmlformats.org/spreadsheetml/2006/main" count="1547" uniqueCount="500">
  <si>
    <t>Ośrodki wsparcia/Klub Seniora,Środow.Dom Samopom.Dzienny Dom Pomocy Społecznej /</t>
  </si>
  <si>
    <t>Wydatki inwestycyjne jednostek budżetowych-modernizacja stadionu przy ul. Zjazd</t>
  </si>
  <si>
    <t>92116</t>
  </si>
  <si>
    <t>Dotacje celowe z budżetu na finansowanie lub dofinanowanie kosztów realizacji inwestycji i zakupów inwestycyjnych zakładów budżetowych - zakup wiat przystankowych</t>
  </si>
  <si>
    <t>Zespoły do spraw orzekania o niepełnosprawności</t>
  </si>
  <si>
    <t xml:space="preserve">Dotacje celowe z budżetu na finansowanie lub dofinansowanie kosztów realizacji inwestycji i zakupów inwestycyjnych zakładów budżetowych-prace remontowo - modernizacyjne </t>
  </si>
  <si>
    <t>Odsetki i dyskonto od krajowych skarbowych papierów wartościowych oraz krajowych pożyczek i  kredytów</t>
  </si>
  <si>
    <t>Dotacja  przedmiotowa z  budżetu dla  zakładu   budżetowego</t>
  </si>
  <si>
    <t>Dotacja  przedmiotowa z budżetu dla zakładu budżetowego.</t>
  </si>
  <si>
    <t>Różne opłaty i składki / za nabyte grunty na cele wieczyste/</t>
  </si>
  <si>
    <t>Nagrody i wydatki osobowe niezaliczone do wynagrodzeń</t>
  </si>
  <si>
    <t>Dotacja  celowa z  budżetu na  finansowanie    lub dofinansowanie  kosztów  realizacji inwestycji  i zakupów inwestycyjnych zakładów budżetowych-roboty remontowo modernizacyjne</t>
  </si>
  <si>
    <t>Technikum d/drosłych - Dworna 22</t>
  </si>
  <si>
    <t>Wydatki osobowe niezaliczone do wynagrodzeń</t>
  </si>
  <si>
    <t>usc</t>
  </si>
  <si>
    <t>Zadania w zakresie kultury fizycznej i sportu</t>
  </si>
  <si>
    <t xml:space="preserve">Zadania zlecone </t>
  </si>
  <si>
    <t>Dotacje podmiotowe z budżetu dla  publicznej jendnostki systemu oświaty prowadzonej przez osobę prawną inną niż jednostka samorządu terytorialnego oraz przez osobę fizyczną -PZSZ ul.Wojska Polskiego 161</t>
  </si>
  <si>
    <t>Zakup materiałów i wyposażenia-zakup stacji pogodowej</t>
  </si>
  <si>
    <t>Zakup materiałów i wyposażenia-gmina</t>
  </si>
  <si>
    <t>Zakup materiałów i wyposażenia-powiat</t>
  </si>
  <si>
    <t>Opłaty na rzecz budżetu państwa/ opłata roczna z tytułu użytkowania wieczystego gruntu/wieczyste użytkowanie/</t>
  </si>
  <si>
    <t>Prezydenta Miasta Łomży</t>
  </si>
  <si>
    <t xml:space="preserve">                           Plan wydatków  budżetu  miasta  Łomży  -  2006 rok</t>
  </si>
  <si>
    <t xml:space="preserve">                              Wydatki  budżetu  miasta  Łomży  -  2006 rok - powiat</t>
  </si>
  <si>
    <t xml:space="preserve">                              Wydatki  budżetu  miasta  Łomży  -  2006 rok - gmina</t>
  </si>
  <si>
    <t xml:space="preserve">Dotacja  podmiotowa z budżetu dla publicznej jednostki systemu oświaty prowadzonej przez osobę prawną inną niż jednostka samorządu terytorialnego oraz przez osobę fizyczną </t>
  </si>
  <si>
    <t>Odsetki i dyskonto od krajowych skarbowych papierów wartościowych oraz krajowych pożyczek i  kredytów planowanych do zaciągnięcia</t>
  </si>
  <si>
    <t>Dotacja   podmiotowa z  budżetu  dla  niepublicznej  jednostki systemu oświaty- Stow. Wspier. Edukacji i Rynku Pracy</t>
  </si>
  <si>
    <t>Obsługa długu publicznego</t>
  </si>
  <si>
    <t>75702</t>
  </si>
  <si>
    <t>Obsługa papierów wartościowych, kredytów i pożyczek jednostek samorządu terytorialnego</t>
  </si>
  <si>
    <t>Budowa  ul.Ogrodnika - I etap</t>
  </si>
  <si>
    <t>Przygotowanie inwestycji w tym :                                        współfinansowanych  przez UE</t>
  </si>
  <si>
    <t>Dotacja dla Państwowej Wyższej Szkoły Inf i Przeds</t>
  </si>
  <si>
    <t>Odsteki i dyskonto od krajowych skarbowych paperów wartościowych oraz od krajowych kredytów i pożyczek</t>
  </si>
  <si>
    <t>Odsteki i dyskonto od krajowych kredytów i pożyczek</t>
  </si>
  <si>
    <t>Odsteki i dyskonto krajowych kredytów i pożyczek</t>
  </si>
  <si>
    <t>Wypłaty z tytułu gearancji i poręczeń</t>
  </si>
  <si>
    <t>PTTK</t>
  </si>
  <si>
    <t>Opłaty na rzecz budżetów jednostek samorządu terytorialnego</t>
  </si>
  <si>
    <t>Dodatkowe wynagrodzenie roczne</t>
  </si>
  <si>
    <t>SZ.-PSM-S.KONWY 111</t>
  </si>
  <si>
    <t>Składki na ubezpieczenia zdrowotne  dla gminy</t>
  </si>
  <si>
    <t>90004</t>
  </si>
  <si>
    <t>80111</t>
  </si>
  <si>
    <t>85295</t>
  </si>
  <si>
    <t>*g - plan gminy</t>
  </si>
  <si>
    <t>*p - plan powiatu</t>
  </si>
  <si>
    <t>% wyk. (7/5)</t>
  </si>
  <si>
    <t xml:space="preserve">Budowa ul Fabrycznej-II etap / od ul.Zabiej do Sikorskiego/ </t>
  </si>
  <si>
    <t>Zwrot dotacji wykorzystanych niezgodnie z przeznaczeniem lub pobranych w nadmiernej wysokości</t>
  </si>
  <si>
    <t>Odsetki od dotacji wykorzystanych niezgodnie z przeznaczniem lub pobranych w nadmiernej wysokości</t>
  </si>
  <si>
    <t>75107</t>
  </si>
  <si>
    <t>Wybory Prezydenta Rzeczypospolitej Polskiej</t>
  </si>
  <si>
    <t>Składki Fundusz Pracy</t>
  </si>
  <si>
    <t>75108</t>
  </si>
  <si>
    <t>Wybory do Sejmu i Senatu</t>
  </si>
  <si>
    <t>Dotacje podmiotowe z budżetu dla  publicznej jendnostki systemu oświaty prowadzonej przez osobę prawną inną niż jednostka samorządu terytorialnego oraz przez osobę fizyczną -LO im.Kard.Stefana Wyszyńskiego /publiczna/</t>
  </si>
  <si>
    <t>Zakup usług zdrowotnych</t>
  </si>
  <si>
    <t>LO d/d " EDUKATOR"</t>
  </si>
  <si>
    <t xml:space="preserve">Technikum Uzupełniające d/dorosłych </t>
  </si>
  <si>
    <t xml:space="preserve"> Szkoła Policealna d/dor  - Polowa 45</t>
  </si>
  <si>
    <t>Szkoła Policealna d/dor - Polowa 45</t>
  </si>
  <si>
    <t>Szkoła policealna - Dworna 22\ul. M c Skłodowskiej</t>
  </si>
  <si>
    <t>Policealna Szkoła Zawodowa ul. W Polskiego 113</t>
  </si>
  <si>
    <t>Zakup usług pozostałych(dof.kosztów wynagr.)</t>
  </si>
  <si>
    <t>Technikum d/drosłych - Dworna 22 ul M C Skłodowskiej 5</t>
  </si>
  <si>
    <t>Zakup usług pozostałych - gmina</t>
  </si>
  <si>
    <t>Zakup usług pozostałych - powiat</t>
  </si>
  <si>
    <t>Program Socrates Comienius</t>
  </si>
  <si>
    <t>Zakup pomocy naukowych</t>
  </si>
  <si>
    <t>Dotacja   podmiotowa z  budżetu  dla  niepublicznej  jednostki systemu oświaty w tym:</t>
  </si>
  <si>
    <t>Dotacje celowe z budżetu na finansowanie lub dofinansowanie kosztów realizacji inwestycji i zakupów inwestycyjnych innych jednostek sektora finansów publicznych</t>
  </si>
  <si>
    <t>Prace remontowo - modernizacyjne - zespół szkół Nr 1</t>
  </si>
  <si>
    <t>Prace remontowo - modernizacyjne -SP Nr 5</t>
  </si>
  <si>
    <t>Dotacje celowe z budżetu na finansowanie lub dofinansowanie kosztów realizacji inwestycji i zakupów inwestycyjnych zakładów budżetowych w tym:</t>
  </si>
  <si>
    <t xml:space="preserve"> - LO im.Kard.Stefana Wyszyńskiego /niepubliczna/</t>
  </si>
  <si>
    <t>01005</t>
  </si>
  <si>
    <t>Liceum Ekonomiczne d.dorosłych -Senatorska 13</t>
  </si>
  <si>
    <t xml:space="preserve"> - opłata za umieszczenie w pasie drogowym urządzeń nie związanych z funkcjionowaniem drogi</t>
  </si>
  <si>
    <t xml:space="preserve">Dotacja przedmiotowa z budżetu dla zakładu budżetowego </t>
  </si>
  <si>
    <t xml:space="preserve">Dotacja   podmiotowa z  budżetu  dla  niepublicznej  jednostki systemu oświaty </t>
  </si>
  <si>
    <t>Szkoła policealna - Dworna 22</t>
  </si>
  <si>
    <t xml:space="preserve">Wydatki inwestycyjne jednostek budżetowych  - Zagospodarowanie techniczne pulw nad rzeką Narwią </t>
  </si>
  <si>
    <t>Budowa  ul Kakusowej</t>
  </si>
  <si>
    <t xml:space="preserve">Wydatki na zakup i objęcie akcji oraz wniesienie wkładów  do spółek prawa handlowego </t>
  </si>
  <si>
    <t xml:space="preserve">Wydatki inwestycyjne jednostek budżetowych  - Zagospodarowanie terenow  nad rzeką Narwią </t>
  </si>
  <si>
    <t>Dotacja   przedmiotowa z budżetu dla  zakladu budżetowego</t>
  </si>
  <si>
    <t>Prace   remontowo  modernizacyjne  Sp  nr  7</t>
  </si>
  <si>
    <t>Dotacja  przedmiotowa  z  budżetu  dla zakładu budżetowego</t>
  </si>
  <si>
    <t>Wydatki z budżetu miasta</t>
  </si>
  <si>
    <t>Dotacja przedmiotowa  z budżetu dla  zakładu budżetowego</t>
  </si>
  <si>
    <t>Dotacja  przedmiotowa  z budżetu dla  zakładu budżetowego</t>
  </si>
  <si>
    <t>Dotacja  przedmiotowa  z  budżetu  dla  zakładu  budżetowego</t>
  </si>
  <si>
    <t>75075</t>
  </si>
  <si>
    <t>Promocja jednostek samorządu terytorialnego</t>
  </si>
  <si>
    <t>Dotacja celowa zbudżetu na finansowanie lub dofinansowanie zadań zleconych do realizacji stowarzyszeniom</t>
  </si>
  <si>
    <t>Zakup usług pozostałych:</t>
  </si>
  <si>
    <t xml:space="preserve">   -promocja miasta</t>
  </si>
  <si>
    <t>Dotacja przedmiotowa z budżetu dla pozostałych jednostek sektora finansów publicznych -Wojewódz.Ośrod.Profik.i Terapii  Uzależnień w Łomży</t>
  </si>
  <si>
    <t>Zakup  usług  pozostałych / w  tym opłata za opinie biegłego                                                                     - 10 000 złotych /</t>
  </si>
  <si>
    <t>Dotacja przedmiotowa z budżetu dla  zakładów  budżetowych</t>
  </si>
  <si>
    <t>Dotacja przedmiotowa z budżetu  dla  zakładu budżetowego</t>
  </si>
  <si>
    <t>Prace remontowo - modernizacyjne -SP Nr 9  i GP 8</t>
  </si>
  <si>
    <t>Prace remontowo - modernizacyjne -SP Nr10 I  GP 2</t>
  </si>
  <si>
    <t xml:space="preserve">Prace  remontowo modernizaycyjne  SP 4 </t>
  </si>
  <si>
    <t>Dział</t>
  </si>
  <si>
    <t>Rozdz.</t>
  </si>
  <si>
    <t>Wyszczególnienie</t>
  </si>
  <si>
    <t>§</t>
  </si>
  <si>
    <t>010</t>
  </si>
  <si>
    <t>Rolnictwo i łowiectwo</t>
  </si>
  <si>
    <t>Wynagrodzenia osobowe pracowników</t>
  </si>
  <si>
    <t>Dodatkowe wynagrodzenia roczne</t>
  </si>
  <si>
    <t>Składki na ubezpieczenia społeczne</t>
  </si>
  <si>
    <t xml:space="preserve">Zakup materiałów i wyposażenia 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</si>
  <si>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</si>
  <si>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</si>
  <si>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</si>
  <si>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</si>
  <si>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</si>
  <si>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Z.F.Ś.S.</t>
  </si>
  <si>
    <t>Podatek od nieruchomości</t>
  </si>
  <si>
    <t>Opłaty na rzecz budżetu państwa</t>
  </si>
  <si>
    <t>01030</t>
  </si>
  <si>
    <t>Pozostała działalność</t>
  </si>
  <si>
    <t>020</t>
  </si>
  <si>
    <t>Leśnictwo</t>
  </si>
  <si>
    <t>02002</t>
  </si>
  <si>
    <t>Modernizacja układu komunikacyjnego m.Łomża w ciągu dr.wojewódzkiej Nr 677 - Al.Legionów - I etap</t>
  </si>
  <si>
    <t>Nadzór nad gospodarką leśną</t>
  </si>
  <si>
    <t>Transport i łączność</t>
  </si>
  <si>
    <t>Lokalny transport zbiorowy</t>
  </si>
  <si>
    <t>Wydatki inwestycyjne jednostek budżetowych</t>
  </si>
  <si>
    <t>Drogi publiczne w miastach na prawach powiatu</t>
  </si>
  <si>
    <t>Zakup usług pozostałych :</t>
  </si>
  <si>
    <t xml:space="preserve"> - letnie</t>
  </si>
  <si>
    <t xml:space="preserve"> - zimowe</t>
  </si>
  <si>
    <t>Przewidywane wykonanie na 31.12.05 r</t>
  </si>
  <si>
    <t>Zgłoszone potrzeby na 2006 r</t>
  </si>
  <si>
    <t>Plan na     2006 rok</t>
  </si>
  <si>
    <t>Przewidywane wykonanie na 31.12.2005r</t>
  </si>
  <si>
    <t>Dotacja przedmiotowa z budżetu dla zakładu budżetowego-z  tytułu  racjonalizacji gospodarki finansowej w zarządzaniu komunalnym zasobem</t>
  </si>
  <si>
    <t>Opracowanie dokumentacji na modernizację i adaptację  budynku Muzeum</t>
  </si>
  <si>
    <t xml:space="preserve"> - kanalizacja deszczowa</t>
  </si>
  <si>
    <t xml:space="preserve"> - usługi niematerialne</t>
  </si>
  <si>
    <t>Zakup energii - sygnalizacja uliczna</t>
  </si>
  <si>
    <t>Drogi publiczne gminne</t>
  </si>
  <si>
    <t xml:space="preserve"> - letnie </t>
  </si>
  <si>
    <t xml:space="preserve">Pozostała działalność / opłata za grunty / </t>
  </si>
  <si>
    <t>Turystyka</t>
  </si>
  <si>
    <t>Zadania w zakresie upowszechniania turystyki</t>
  </si>
  <si>
    <t xml:space="preserve"> -  inne</t>
  </si>
  <si>
    <t>Gospodarka mieszkaniowa</t>
  </si>
  <si>
    <t>Gospodarka gruntami i nieruchomościami</t>
  </si>
  <si>
    <t>Dotacje celowe z budżetu na finansowanie lub dofinanowanie kosztów realizacji inwestycji i zakupów inwestycyjnych zakładów budżetowych</t>
  </si>
  <si>
    <t>Dotacja przedmiotowa z budżetu dla zakładu budżetowaego - z tytułu racjonalizacji gospodarki finansowej w zarządzaniu komunalnym zasobem</t>
  </si>
  <si>
    <t xml:space="preserve">Zakup  usług  pozostałych </t>
  </si>
  <si>
    <t>Wydatkina zakupy inwestycyjne jednostek budżetowych</t>
  </si>
  <si>
    <t xml:space="preserve"> - odszkodowania</t>
  </si>
  <si>
    <t xml:space="preserve"> - umowy zlecenia </t>
  </si>
  <si>
    <t xml:space="preserve"> pozostałe   usługi</t>
  </si>
  <si>
    <t>Zakup materiałów i wyposażenia</t>
  </si>
  <si>
    <t>Działalność usługowa</t>
  </si>
  <si>
    <t>Plany zagospodarowania przestrzennego</t>
  </si>
  <si>
    <t>Różne wydatki na rzecz osób fizycznych</t>
  </si>
  <si>
    <t>Prace geodezyjne i kartograficzne</t>
  </si>
  <si>
    <t>Opracowania geodezyjne i kartograficzne</t>
  </si>
  <si>
    <t xml:space="preserve">Zakup usług pozostałych </t>
  </si>
  <si>
    <t>Nadzór budowlany</t>
  </si>
  <si>
    <t>Wynagrodzenia osobowe członków korpusu  służby cywilnej</t>
  </si>
  <si>
    <t>Składki na fundusz pracy</t>
  </si>
  <si>
    <t>Wydatki inwestycyjne jednostek budżetowych - Modernizacja zespołu budynków Publicznego Gimnazjum Nr 1 - II etap</t>
  </si>
  <si>
    <t>Wydatki inwestycyjne jednostek budżetowych / budowa punktów oświetleniowych /</t>
  </si>
  <si>
    <t>Inwestycje zgłaszane do Funduszy Strukturalnych / wykupy,dokumentacja/</t>
  </si>
  <si>
    <t>Modernizacja układu komunikacyjnego m.Łomża w ciągu dr.powiatowej ul.Poznańska - II etap</t>
  </si>
  <si>
    <t>Budowa chodnika i wjazdów po stronie cmentarza przy ul. Przykoszarowej</t>
  </si>
  <si>
    <t>Modernizacja ul.Mickiewicza</t>
  </si>
  <si>
    <t>Modernizacja ul.Sienkiewicza</t>
  </si>
  <si>
    <t>Modernizacja ul.Ks.Janusza</t>
  </si>
  <si>
    <t>Budowa ul.Starej / od ul.Sikorskiego do Nowej /</t>
  </si>
  <si>
    <t>Modernizacja odwodnienia układu komunikacyjnego m.Łomży</t>
  </si>
  <si>
    <t>Budowa lokalnej infrastruktury drogowej w Łomży na osiedlu Kraska i innych - I etap</t>
  </si>
  <si>
    <t>Modernizacja i remont starej części Ratusza</t>
  </si>
  <si>
    <t>Administracja publiczna</t>
  </si>
  <si>
    <t>Urzędy Wojewódzkie</t>
  </si>
  <si>
    <t>Składki na Fundusz Pracy</t>
  </si>
  <si>
    <t>Podatek od towarów i usług</t>
  </si>
  <si>
    <t>Starostwa powiatowe</t>
  </si>
  <si>
    <t xml:space="preserve">Podróże służbowe krajowe </t>
  </si>
  <si>
    <t xml:space="preserve">     rezerwa celowa - oświatowa </t>
  </si>
  <si>
    <t xml:space="preserve"> - Środowiskowe Ognisko Wychowawcze</t>
  </si>
  <si>
    <t>Komisje poborowe</t>
  </si>
  <si>
    <t xml:space="preserve"> - koszty egzekucyjne</t>
  </si>
  <si>
    <t xml:space="preserve"> - prowizja bankowa </t>
  </si>
  <si>
    <t xml:space="preserve"> - Związek Miast Polskich</t>
  </si>
  <si>
    <t>Urzędy naczelnych organów władzy państwowej,kontroli i ochrony prawa oraz sądownictwa</t>
  </si>
  <si>
    <t>Zakup usług pozostałych gmina</t>
  </si>
  <si>
    <t xml:space="preserve">Urzędy naczelnych organów władzy państwowej,kontroli i ochrony prawa </t>
  </si>
  <si>
    <t>Bezpieczeństwo publiczne i ochrona przeciwpożarowa</t>
  </si>
  <si>
    <t>Zakup leków i materiałów medycznych</t>
  </si>
  <si>
    <t>Odpis na Z.F.Ś.S.</t>
  </si>
  <si>
    <t>Komendy Powiatowe Państwowej Straży Pożarnej</t>
  </si>
  <si>
    <t>Wynagrodzenia osobowe członków korpusu służby cywilnej</t>
  </si>
  <si>
    <t>Zakup środków żywności</t>
  </si>
  <si>
    <t>Zakup  energii</t>
  </si>
  <si>
    <t>Odpisy na Z.FŚ.S.</t>
  </si>
  <si>
    <t>Obrona cywilna</t>
  </si>
  <si>
    <t>Składki na ubezpieczenie społeczne</t>
  </si>
  <si>
    <t>Straż Miejska</t>
  </si>
  <si>
    <t>Zakup usług pozostałych / szkolenia/</t>
  </si>
  <si>
    <t xml:space="preserve">Różne rozliczenia </t>
  </si>
  <si>
    <t>Rezerwy ogólne i celowe</t>
  </si>
  <si>
    <t xml:space="preserve">     rezerwa celowa - oświatowa  </t>
  </si>
  <si>
    <t xml:space="preserve">     rezerwa ogólna  </t>
  </si>
  <si>
    <t>Oświata i wychowanie</t>
  </si>
  <si>
    <t>Szkoły podstawowe</t>
  </si>
  <si>
    <t>Gimnazja</t>
  </si>
  <si>
    <t>Gimnazja specjalne</t>
  </si>
  <si>
    <t>Szkoły zawodowe</t>
  </si>
  <si>
    <t xml:space="preserve"> Liceum Ekonomiczne  d/dprosłych   ul Dworna 22 </t>
  </si>
  <si>
    <t>Ochrona zdrowia</t>
  </si>
  <si>
    <t>Przeciwdziałanie alkoholizmowi</t>
  </si>
  <si>
    <t>Składki na ubezpieczenia zdrowotne</t>
  </si>
  <si>
    <t>Placówki opiekuńczo - wychowawcze</t>
  </si>
  <si>
    <t>Zakup pomocy naukowych,dydaktycznych i książek</t>
  </si>
  <si>
    <t>Domy Pomocy Społecznej</t>
  </si>
  <si>
    <t>Wydatki na zakupy inwestycyjne jednostek budżetowych</t>
  </si>
  <si>
    <t xml:space="preserve">Rodziny zastępcze </t>
  </si>
  <si>
    <t>Świadczenia społeczne</t>
  </si>
  <si>
    <t>Dodatki mieszkaniowe</t>
  </si>
  <si>
    <t>Ośrodki pomocy społecznej</t>
  </si>
  <si>
    <t>85321</t>
  </si>
  <si>
    <t>Ośrodki adopcyjno - opiekuńcze</t>
  </si>
  <si>
    <t>Edukacyjna opieka wychowawcza</t>
  </si>
  <si>
    <t>Świetlice szkolne</t>
  </si>
  <si>
    <t xml:space="preserve"> </t>
  </si>
  <si>
    <t>Internaty i bursy  szkolne</t>
  </si>
  <si>
    <t>85495</t>
  </si>
  <si>
    <t>Ochrona zabytków i opieka nad zabytkami</t>
  </si>
  <si>
    <t xml:space="preserve">Pozostała działalność  </t>
  </si>
  <si>
    <t>Pomoc materialna dla uczniów</t>
  </si>
  <si>
    <t>Stypendia oraz inne formy pomocy dla uczniów</t>
  </si>
  <si>
    <t>Gospodarka komunalna i ochrona środowiska</t>
  </si>
  <si>
    <t>Gospodarka ściekowa i ochrona wód</t>
  </si>
  <si>
    <t>Gospodarka odpadami</t>
  </si>
  <si>
    <t>Oczyszczanie miast i wsi</t>
  </si>
  <si>
    <t xml:space="preserve"> - powiatowe </t>
  </si>
  <si>
    <t xml:space="preserve"> - gminne</t>
  </si>
  <si>
    <t>Utrzymanie zieleni w miastach i gminach</t>
  </si>
  <si>
    <t xml:space="preserve"> - przy ul. powiatowych, wojewódzkich i krajowych</t>
  </si>
  <si>
    <t xml:space="preserve"> - pozostałe tereny zieleni miejskiej </t>
  </si>
  <si>
    <t>Oświetlenie ulic , placów  i dróg</t>
  </si>
  <si>
    <t>Wynagrodzenia agencyjno - prowizyjne</t>
  </si>
  <si>
    <t>Zakup energii / zdroje uliczne /</t>
  </si>
  <si>
    <t xml:space="preserve"> - utrzymanie szaletów</t>
  </si>
  <si>
    <t xml:space="preserve"> - utrzymanie  targowisk okolicznościowych </t>
  </si>
  <si>
    <t>Kultura i ochrona dziedzictwa narodowego</t>
  </si>
  <si>
    <t>Filharmonie , orkiestry , chóry i kapele</t>
  </si>
  <si>
    <t>Domy i ośrodki kultury , świetlice i kluby</t>
  </si>
  <si>
    <t>Biblioteki</t>
  </si>
  <si>
    <t>Muzea</t>
  </si>
  <si>
    <t>do Zarządzenia Nr 184/05</t>
  </si>
  <si>
    <t>z dnia 14.11.2005 rok</t>
  </si>
  <si>
    <t xml:space="preserve">     rezerwa celowa - na inwestycje zgłoszone do funduszy strukturalnych</t>
  </si>
  <si>
    <t>Kultura fizyczna i sport</t>
  </si>
  <si>
    <t xml:space="preserve"> - ŁKS -  utrzymanie stadionu</t>
  </si>
  <si>
    <t xml:space="preserve"> - Dofinansowanie innych zadań  zleconych</t>
  </si>
  <si>
    <t xml:space="preserve">     R a z e m</t>
  </si>
  <si>
    <t>Zakup dla strefy ograniczonego postoju</t>
  </si>
  <si>
    <t>Zakup usług przez jesdnostki samorządu terytorialnego od innych jednostek samorządu terytorialnego</t>
  </si>
  <si>
    <t>Dotacja celowa z budżetu na finansowanie lub dofinansowanie zadań zleconych do realizacji stowarzyszeniom-Kom. Miejsk</t>
  </si>
  <si>
    <t>Nagrody o charakterze szczególnym niezaliczane do wynagrodzeń</t>
  </si>
  <si>
    <t>Uposażenia i świadczenia pieniężne wypłacane przez okres roku żołnierzom i funkcjonariuszom zwolnionym ze służby</t>
  </si>
  <si>
    <t xml:space="preserve">Dotacja   podmiotowa z  budżetu  dla  niepublicznej  jednostki systemu oświaty w tym </t>
  </si>
  <si>
    <t>Wydatki na zakupy inwestycyjne jednostek budżetowych-Zespół Szkół Technicznych i Ogólnokształcących</t>
  </si>
  <si>
    <t>Wydatki na zakupy inwesycyjne jednostek budżetowych</t>
  </si>
  <si>
    <t>Wydatki na zakupy inwestycyjne jednostek budżetowych-DPS</t>
  </si>
  <si>
    <t>Wydatki na zakupy  inwestycyjne jednostek budżetowych</t>
  </si>
  <si>
    <t>Wynagrodzenia   osobowe  pracowników</t>
  </si>
  <si>
    <t xml:space="preserve">Składki  na ubezpieczenia   społeczne  </t>
  </si>
  <si>
    <t>80113</t>
  </si>
  <si>
    <t>Dowożenie uczniów do szkół</t>
  </si>
  <si>
    <t>Dotacja przedmiotowa z budżetu dla zakładu budżetowego</t>
  </si>
  <si>
    <t xml:space="preserve">Zakup sprzętu i uzbrojenia </t>
  </si>
  <si>
    <t>90078</t>
  </si>
  <si>
    <t>Izby rolnicze</t>
  </si>
  <si>
    <t>Usuwanie skutków klęsk żywiołowych</t>
  </si>
  <si>
    <t xml:space="preserve">Wydatki na zakupy  inwestycyjne jednostek budżetowych </t>
  </si>
  <si>
    <t xml:space="preserve">Wydatki inwestycyjne jednostek budżetowych </t>
  </si>
  <si>
    <t xml:space="preserve">Zakup usług  remontowych </t>
  </si>
  <si>
    <t>80123</t>
  </si>
  <si>
    <t>80146</t>
  </si>
  <si>
    <t>Dokształcanie i doskonalenie nauczycieli</t>
  </si>
  <si>
    <t>85446</t>
  </si>
  <si>
    <t>Dokształcenie i doskonalenie nauczycieli</t>
  </si>
  <si>
    <t>Różne opłaty i składki - obowiązek wnoszenia opłat za odprowadzenie wód opadowych do rzek</t>
  </si>
  <si>
    <t>85212</t>
  </si>
  <si>
    <t xml:space="preserve">Świadczenia rodzinne oraz składki na ubezpieczenia emerytalne i rentowe z ubezpieczenia społecznego </t>
  </si>
  <si>
    <t xml:space="preserve"> - Komenda   Hufca ZHP </t>
  </si>
  <si>
    <t>Dotacja  celowa z  budżetu na  finansowanie    lub dofinansowanie  kosztów  realizacji inwestycji  i zakupów inwestycyjnych zakładów budżetowych-prace remontowo-modernizacyjne</t>
  </si>
  <si>
    <t xml:space="preserve"> LO im.B.Jańskiego ul.Krzywe Koło 9</t>
  </si>
  <si>
    <t>Pomaturalne i Policealne Studium Zarz.i Mark.ul.Mickiewicza 6</t>
  </si>
  <si>
    <t>Odpisy na ZFŚS</t>
  </si>
  <si>
    <t xml:space="preserve">Swiadczenia  społeczne/-  zapomogi , kieszonkowe /  </t>
  </si>
  <si>
    <t>Składki  na  Fundusz  Pracy</t>
  </si>
  <si>
    <t xml:space="preserve"> - Stowarzyszenie Sam.Polskich Euroregionu Niemien</t>
  </si>
  <si>
    <t>Pomoc dla uchodzców</t>
  </si>
  <si>
    <t xml:space="preserve">Ośrodki wsparcia /Dzienny Dom Pomocy Społecznej / </t>
  </si>
  <si>
    <t>Składki na FP</t>
  </si>
  <si>
    <t>Zakup środków żywnościowych</t>
  </si>
  <si>
    <t>P</t>
  </si>
  <si>
    <t>Różne opłaty składkowe</t>
  </si>
  <si>
    <t>Budowa ulicy Fabrycznej</t>
  </si>
  <si>
    <t>Budowa ul. Fabrycznej</t>
  </si>
  <si>
    <t>Stypendia dla uczniów - UE</t>
  </si>
  <si>
    <t xml:space="preserve">Stypendia dla uczniów </t>
  </si>
  <si>
    <t xml:space="preserve"> Policealne Studium  Farmaceutyczne ul Piłsudskiego   73</t>
  </si>
  <si>
    <t xml:space="preserve"> - Dzieci przebywające w plac.opiekuńczo  wychowawczych</t>
  </si>
  <si>
    <t xml:space="preserve"> - Dzieci i młodzież w szkołach i plac.szkolno-wychowawczych</t>
  </si>
  <si>
    <t xml:space="preserve">Prace  remontowo modernizaycyjne  SP 2 </t>
  </si>
  <si>
    <t>PSZOOiM"VIP"w Łomży ul.Stacha Konwy 11</t>
  </si>
  <si>
    <t>IV Uzup.LO dla dorosłych/zaoczne/ -Al..Legionów 49</t>
  </si>
  <si>
    <t xml:space="preserve"> -II LO d/dorosłych - ul.Wojska Polskiego 113</t>
  </si>
  <si>
    <t xml:space="preserve"> -II uzup.LO d/dorosłych - ul.Wojska Polskiego 113</t>
  </si>
  <si>
    <t xml:space="preserve"> -Uzupeł. LO d/dorosłych - ul.Wojska Polskiego 161</t>
  </si>
  <si>
    <t>III LO dla dorosłych -Al..Legionów 49</t>
  </si>
  <si>
    <t>III Uzupełniające LO dla dorosłych "EDUKATOR"</t>
  </si>
  <si>
    <t>Zasadnicza Szkoła Zawodowa /dzienna/ ul.W.Pol.113</t>
  </si>
  <si>
    <t>Liceum Handlowe  d/dorosłych   ul Dworna  22</t>
  </si>
  <si>
    <t xml:space="preserve">Odpisy na Z.F.Ś.S gmina-     </t>
  </si>
  <si>
    <t xml:space="preserve">Odpisy na Z.F.Ś.S powiat     </t>
  </si>
  <si>
    <t xml:space="preserve">Dotacja przedmiotowa z budżetu dla jednostek niezaliczanych do sektora finansów publicznych na realizację zadania pomoc rzeczowa osobom ubogim przez stowarzyszenia                                                </t>
  </si>
  <si>
    <t xml:space="preserve">Dotacja celowa z budżetu na finansowanie lub dofinansowanie zadań zleconychna udzielanie pomocy osobom ciężko chorym terminalnie i duchowo do realizacji stowarzyszeniom </t>
  </si>
  <si>
    <t>Wydatki inwestycyjne jednostek budżetowych - Budowa systemu  wodno - kan.w Łomży i przygłych gmin ze środków UE  -PHARE 2001</t>
  </si>
  <si>
    <t>Wydatki inwestycyjne jednostek budżetowych -  Rozbudowa i modernizacja ujęć wody Rybaki i Podgórze w ramach sektora MŚP w Łomży-UE- program PHARE 2003</t>
  </si>
  <si>
    <t>Świadczenia społeczne UM</t>
  </si>
  <si>
    <t>Podróże służbowe zagraniczne</t>
  </si>
  <si>
    <t>Ośrodki wsparcia/Klub Seniora,Środow.Dom Samopom./</t>
  </si>
  <si>
    <t>Schroniska dla zwierząt</t>
  </si>
  <si>
    <t>Różne jednostki obsługi gospodarki mieszkaniowej</t>
  </si>
  <si>
    <t>Urzędy gmin  / miast i miast na prawach powiatu /</t>
  </si>
  <si>
    <t>Szkoły podstawowe specjalne</t>
  </si>
  <si>
    <t>Licea ogólnokształcące</t>
  </si>
  <si>
    <t>Licea profilowane</t>
  </si>
  <si>
    <t>Szkoły zawodowe specjalne</t>
  </si>
  <si>
    <t xml:space="preserve">Usługi opiekuńcze  i  specjalistyczne usługi opiekuńcze </t>
  </si>
  <si>
    <t>Teatry dramatyczne i lalkowe</t>
  </si>
  <si>
    <t>Wpłaty gmin na rzecz izb rolniczych w wysokości 2% uzyskanych wpływów z podatku rolnego</t>
  </si>
  <si>
    <t>Zakup materiałów  i wyposażenia</t>
  </si>
  <si>
    <t>Pozostałe podatki na rzecz budżetów jednostek samorządu terytorialnego</t>
  </si>
  <si>
    <t>Nagrody i wydatki osobowe nie zaliczone do wynagrodzeń</t>
  </si>
  <si>
    <t xml:space="preserve">Zakup  usług pozostałych -   umowa  na prowadz.  PZG i K </t>
  </si>
  <si>
    <t>Podatek od towarów i usług VAT</t>
  </si>
  <si>
    <t>Modernizacja bazy MPK</t>
  </si>
  <si>
    <t>Nadnarwiański ciąg komunikacyjny (ul. Nadnarwiańska, Grobla Jednaczewska)</t>
  </si>
  <si>
    <t>Modernizacja ul. Bema i Prusa, etap I</t>
  </si>
  <si>
    <t>Uposażenia żołnierzy zawodowych i nadterminowych oraz funkcjonariuszy</t>
  </si>
  <si>
    <t xml:space="preserve">Dotacja przedmiotowa z budżetu dla zakładu budżetowego      </t>
  </si>
  <si>
    <t>Prace geodezyjno - urządzeniowe na potrzeby rolnictwa</t>
  </si>
  <si>
    <t xml:space="preserve">Wydatki na zakupy inwestycyjne jednostek budżetowych                         </t>
  </si>
  <si>
    <t>Koszty postępowania sądowego i prokuratorskiego / koszty egzekucji komorniczej /</t>
  </si>
  <si>
    <t>Wydatki osobowe niezaliczane do uposażeń wypłacane żołnierzom i funkcjonariuszom</t>
  </si>
  <si>
    <t>Dodatkowe uposażenie roczne dla żołnierzy zawodowych oraz nagrody roczne dla funkcionariuszy</t>
  </si>
  <si>
    <t>Wynagrodzenia bezosobowe</t>
  </si>
  <si>
    <t>Równoważniki ponieżne i ekwiwalenty dla żołnierzy i  funkcionariuszy</t>
  </si>
  <si>
    <t xml:space="preserve">Rezerwy </t>
  </si>
  <si>
    <t>Świadczenia  społeczne</t>
  </si>
  <si>
    <t>Zakup usług przez jednostki samorządu terytorialnego od innych jednostek samorządu terytorialnego</t>
  </si>
  <si>
    <t>Składki na ubezpieczenie zdrowotne opłacane za osoby pobierające niektóre świadczenia z pomocy społecznej oraz niektóre świadczenia rodzinne</t>
  </si>
  <si>
    <t>Wydatki osobowe niezaliczone do  wynagrodzeń</t>
  </si>
  <si>
    <t>Poradnie psychologiczno-pedagogiczne, w tym poradnie specjalistyczne</t>
  </si>
  <si>
    <t>Inne formy pomocy dla uczniów</t>
  </si>
  <si>
    <t>Wydatki inwestycyjne jednostek budżetowych-Zespół Szkół Technicznych i Ogólnokształcących</t>
  </si>
  <si>
    <t>Wynagrodzenia bezosoboewwe</t>
  </si>
  <si>
    <t>Szkolnictwo wyższe</t>
  </si>
  <si>
    <t>80309</t>
  </si>
  <si>
    <t>Pomoc materialna dla studentów</t>
  </si>
  <si>
    <t>Stypendia i zasiłki dla studentów-UE</t>
  </si>
  <si>
    <t>Zakup usług dostępu do sieci Internet</t>
  </si>
  <si>
    <t>Wynagrodzenia bezosoboewe</t>
  </si>
  <si>
    <t>Pomoc dla repatrintów</t>
  </si>
  <si>
    <t>85334</t>
  </si>
  <si>
    <t>Wydatki osobowe niezaliczane do wynagrodzeń</t>
  </si>
  <si>
    <t>Zakup materiałow i wyposażenia</t>
  </si>
  <si>
    <t>Stypendia dla uczniów-UE</t>
  </si>
  <si>
    <t>Składki na ubezpieczenia społeczne-UE</t>
  </si>
  <si>
    <t>Składki na Fundusz Pracy-UE</t>
  </si>
  <si>
    <t>Wynagrodzenia bezosobowe-UE</t>
  </si>
  <si>
    <t xml:space="preserve">Podatek od towarów i usług (VAT) </t>
  </si>
  <si>
    <t>Stypendia dla uczniów</t>
  </si>
  <si>
    <t>różne wydatki na rzecz osób fizycznych</t>
  </si>
  <si>
    <t>Modernizacja ulicy Śniadeckiego</t>
  </si>
  <si>
    <t xml:space="preserve"> Zakup usług pozostałych - Zespół Muzyki Dawnej przy SP 7</t>
  </si>
  <si>
    <t>Zakup usług pozostałych - Szkolna Orkiestra Dęta przy PG 8</t>
  </si>
  <si>
    <t>Dotacje celowe na finansowanie lub dofinansowanie kosztów realizacji inwestycji i zakupów inwestycyjnych jednostek niezaliczanych do sektora finansów publicznych</t>
  </si>
  <si>
    <t>Dotacja podmiotowa z budżetu dla samorządowej instytucji kultury</t>
  </si>
  <si>
    <t>Zespoły do spraw orzekania o  niepełnosprawności</t>
  </si>
  <si>
    <t>Pozostałe należności żołnierzy zawodowych i naderminowych oraz funkcjonariuszy</t>
  </si>
  <si>
    <t>Załącznik Nr 2A</t>
  </si>
  <si>
    <t>Załącznik Nr 2B</t>
  </si>
  <si>
    <t xml:space="preserve">Podróże służbowe  krajowe     </t>
  </si>
  <si>
    <t>Zakup usług medycznych</t>
  </si>
  <si>
    <t xml:space="preserve">Centra kształcenia ustawicznego i praktycznego oraz ośrodki dokształcania zawodowego </t>
  </si>
  <si>
    <t>Dotacja podmiotowa z budżetu dla jednostek nie zaliczanych do sektora finansów publiczych</t>
  </si>
  <si>
    <t>Wydatki osobowe nie zaliczone do wynagrodzeń</t>
  </si>
  <si>
    <t>Stypendia i zasiłki dla studentów-budżet państwa</t>
  </si>
  <si>
    <t>Dotacje celowe na finansowanie lub dofinansowanie kosztów realizacji inwestycji i zakupów inwestycyjnych jednostek nie zaliczanych do sektora finansów publicznych</t>
  </si>
  <si>
    <t>Zakup  usług pozostałych</t>
  </si>
  <si>
    <t>Rady gmin / miast i miast na prawach powiatu /</t>
  </si>
  <si>
    <t xml:space="preserve"> - Eko-Rozwój Dorzecza Narwi</t>
  </si>
  <si>
    <t xml:space="preserve"> - Stowarzyszenie Zdrowych Miast Polskich</t>
  </si>
  <si>
    <t>Uposażenia oraz świadczenia pieniężne wypłacane przez okres roku żołnierzom i funkcjonariuszom zwolnionym ze służby</t>
  </si>
  <si>
    <t>Dotacja podmiotowa z budżetu dla niepublicznej jednostki systemu oświaty</t>
  </si>
  <si>
    <t xml:space="preserve">     rezerwa celowa dla instytucji kultury </t>
  </si>
  <si>
    <t>Dotacje celowe z budżetu na finansowanie lub dofinansowanie kosztów realizacji inwestycji i zakupów inwestycyjnych zakładów budżetowych</t>
  </si>
  <si>
    <t>Dotacja  przedmiotowa z budżetu dla jednostek nie zaliczanych do sektora finansów publicznych</t>
  </si>
  <si>
    <t>Wydatki inwestycyjne jednostek budżetowych -UE-modern. Ukł. Komunik. Al.. Leg.-Iet</t>
  </si>
  <si>
    <t>Wydatki inwestycyjne jednostek budżetowych -moderniz.węzła Szosa Zambrowska, Pol., Gieł.</t>
  </si>
  <si>
    <t xml:space="preserve">Wydatki inwestycyjne jednostek budżetowych-moderniz. Węzła ul. Szosa Zambrowska, Pol., Gieł. </t>
  </si>
  <si>
    <t>Budowa  ul Kaktusowej</t>
  </si>
  <si>
    <t>Wydatki inwestycyjne jednostek budżetowych - renowacja zabudowy centrum miasta Łomża</t>
  </si>
  <si>
    <t>Wydatki inwestycyjne jednostek budżetowych - renowacja zabudowy centrum miasta Łomża-Fundusze Strukturalne UE</t>
  </si>
  <si>
    <t>Wydatki inwestycyjne jednostek budżetowych -UE-moderniz. Ukł. Komunik.-ul. Al.. Legionów-I et</t>
  </si>
  <si>
    <t>Dotacja celowa z budżetu na finansowanie lub dofinansowanie zadań zleconych do realizacji zleceniom</t>
  </si>
  <si>
    <t>Wynagrodzenie bezoosbowe</t>
  </si>
  <si>
    <t>Kary i odszkodowania wypłacane na rzecz osób prawnych i innych jednostek organizacyjnych</t>
  </si>
  <si>
    <t>Nagrody o charakterze szczególnym nie zaliczane do wynagrodzeń</t>
  </si>
  <si>
    <t>71035</t>
  </si>
  <si>
    <t>Cmentarze</t>
  </si>
  <si>
    <t>Zakup usług pozostałych-UE</t>
  </si>
  <si>
    <t>Składki na ubezpieczenie zdrowotne oraz świadczenia dla osób nie objętych obowiązkiem ubezpieczenia zdrowotnego</t>
  </si>
  <si>
    <t>Dotacja celowa z budżetu na finansowanie lub dofinansowanie zadań zleconych do realizacji stowarzyszeniom</t>
  </si>
  <si>
    <t>Zakup usług remontowych / wymiana okien na Farnej ,przebudowa ściany w wydziale Komunikcji /</t>
  </si>
  <si>
    <t xml:space="preserve">Zasiłki i pomoc w naturze oraz składki na ubezpieczenia społeczne </t>
  </si>
  <si>
    <t xml:space="preserve">Dotacje celowe z budżetu na finansowanie lub dofinanowanie kosztów realizacji inwestycji i zakupów inwestycyjnych zakładów budżetowych </t>
  </si>
  <si>
    <t>71095</t>
  </si>
  <si>
    <t>Poradnie psychologiczno-pedagogiczne oraz inne poradnie specjalistyczne</t>
  </si>
  <si>
    <t>Dotacja przedmiotowa z budżetu dla jednostek nie zaliczanych do sektora finasów publicznych</t>
  </si>
  <si>
    <t>Dotacja celowa z budżetu na finansowanie lub dofinansowanie zadań zleconych do realizacji  pozostałym jednostkom nie zalczanym do sektora finansów publicznych :</t>
  </si>
  <si>
    <t>Przedszkola</t>
  </si>
  <si>
    <t>Pomoc społeczna</t>
  </si>
  <si>
    <t>85201</t>
  </si>
  <si>
    <t>85202</t>
  </si>
  <si>
    <t>85203</t>
  </si>
  <si>
    <t>85204</t>
  </si>
  <si>
    <t>85213</t>
  </si>
  <si>
    <t>85214</t>
  </si>
  <si>
    <t>85215</t>
  </si>
  <si>
    <t>85219</t>
  </si>
  <si>
    <t xml:space="preserve">Pozostałe zadania w zakresie polityki społecznej </t>
  </si>
  <si>
    <t>85231</t>
  </si>
  <si>
    <t>85228</t>
  </si>
  <si>
    <t>85226</t>
  </si>
  <si>
    <t>Wydatki na zadania własne</t>
  </si>
  <si>
    <t>Dotacje z budżetu miasta</t>
  </si>
  <si>
    <t>Zadania z zakresu admistr. rządowej</t>
  </si>
  <si>
    <t>*</t>
  </si>
  <si>
    <t>85220</t>
  </si>
  <si>
    <t>Ośrodek interwencji kryzysowej</t>
  </si>
  <si>
    <t>Wynagrodzenia osobowe</t>
  </si>
  <si>
    <t>ZFŚS</t>
  </si>
  <si>
    <t>Matriały i wyoposażenie</t>
  </si>
  <si>
    <t>Usługi remontowe</t>
  </si>
  <si>
    <t>komunik</t>
  </si>
  <si>
    <t>Budowa ulicy Wesołowskiego</t>
  </si>
  <si>
    <t>Modernizacja UL. Rycerskiej</t>
  </si>
  <si>
    <t>Budowa ul. Cegielnianej</t>
  </si>
  <si>
    <t>Modernizacja zauka cmentarnego</t>
  </si>
  <si>
    <t>Modernizacja Placu Jana Pawła II</t>
  </si>
  <si>
    <t>Modernizacja i adaptacja budynku po Muzeum</t>
  </si>
  <si>
    <t>Budowa budynku komunalnego na 48 mieszkań</t>
  </si>
  <si>
    <t>Budowa zespołu terenowych obiektów sportowo-rekreacyjnych na os. Konstytucji 3 Maja</t>
  </si>
  <si>
    <t>Zadania z zakresu admistr.  rządowej -powiatu</t>
  </si>
  <si>
    <t>Dotacje celowe z budżetu na finansowanie  lub dofinansowanie zadań zleconych do realizacji stowarzyszeniom</t>
  </si>
  <si>
    <t xml:space="preserve">Dotacja przedmiotowa z budżetu dla pozostałych jednostek sektora finansów publicznych                                         </t>
  </si>
  <si>
    <t>Inne</t>
  </si>
  <si>
    <t>Wydatki na zakupy  inwestycyjne jednostek budżetowych /zakup kserokopiarki/</t>
  </si>
  <si>
    <t>Załącznik  Nr 2</t>
  </si>
  <si>
    <t>*g</t>
  </si>
  <si>
    <t>*p</t>
  </si>
  <si>
    <t xml:space="preserve">Odpis na Z.F.Ś.S GMINA </t>
  </si>
  <si>
    <t xml:space="preserve">Odpis na Z.F.Ś.S Powiat   </t>
  </si>
  <si>
    <t xml:space="preserve">Odpis na Z.F.Ś.S </t>
  </si>
  <si>
    <t xml:space="preserve">Dotacje </t>
  </si>
  <si>
    <t>Pozostałe odsetki</t>
  </si>
  <si>
    <t>Koszty postępowania sądowego i prokuratorskiego</t>
  </si>
  <si>
    <t xml:space="preserve">Dotacje celowe przekazane dla powiatu na zadania bieżące realizowane na podstawie porozumień między jednostkami samorządu terytorialnego. </t>
  </si>
  <si>
    <t>Składki na ubezpieczenie zdrowotne - MOPS</t>
  </si>
  <si>
    <t>Składki na ubezpieczenie zdrowotne - UM</t>
  </si>
  <si>
    <t>85415</t>
  </si>
  <si>
    <t>Wydatki inwestycyjne jednostek budżetowych - Budowa syst. Wod.kan.w Łomży i przyg.gmin ze środ.UE</t>
  </si>
  <si>
    <t>Wydatki inwestycyjne jednostek budżetowych - system wodno kanal.w Łomży i przyległych gmin -</t>
  </si>
  <si>
    <t>Rozbudowa i modernizacja miejskiego sysemu transportowego Łomży i okolic/Funduszee Str./</t>
  </si>
  <si>
    <t>Rozbudowa i modernizacja miejskiego sysemu transportowego Łomży i okolic</t>
  </si>
  <si>
    <t>Wydatki inwestycyjne jednostek budżetowych -  Rozbudowa i modernizacja ujęć wody Rybaki i Podgórze w ramach sektora MŚP w Łomży-UE</t>
  </si>
  <si>
    <t>Wypłaty z tytułu gwarancji i poręczeń</t>
  </si>
  <si>
    <t xml:space="preserve">Zakup usług pozostałych  </t>
  </si>
  <si>
    <t>Różne opłaty i składki - ubezpieczenie majątku komunalnego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</si>
</sst>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0.0"/>
    <numFmt numFmtId="183" formatCode="_-* #,##0.000000000\ _z_ł_-;\-* #,##0.000000000\ _z_ł_-;_-* &quot;-&quot;??\ _z_ł_-;_-@_-"/>
    <numFmt numFmtId="184" formatCode="_-* #,##0.0000000000\ _z_ł_-;\-* #,##0.0000000000\ _z_ł_-;_-* &quot;-&quot;??\ _z_ł_-;_-@_-"/>
    <numFmt numFmtId="185" formatCode="_-* #,##0.00000000000\ _z_ł_-;\-* #,##0.00000000000\ _z_ł_-;_-* &quot;-&quot;??\ _z_ł_-;_-@_-"/>
    <numFmt numFmtId="186" formatCode="_-* #,##0.000000000000\ _z_ł_-;\-* #,##0.000000000000\ _z_ł_-;_-* &quot;-&quot;??\ _z_ł_-;_-@_-"/>
    <numFmt numFmtId="187" formatCode="_-* #,##0.0000000000000\ _z_ł_-;\-* #,##0.0000000000000\ _z_ł_-;_-* &quot;-&quot;??\ _z_ł_-;_-@_-"/>
    <numFmt numFmtId="188" formatCode="_-* #,##0.00000000000000\ _z_ł_-;\-* #,##0.00000000000000\ _z_ł_-;_-* &quot;-&quot;??\ _z_ł_-;_-@_-"/>
    <numFmt numFmtId="189" formatCode="0.000%"/>
    <numFmt numFmtId="190" formatCode="0.0000%"/>
    <numFmt numFmtId="191" formatCode="0.00000%"/>
    <numFmt numFmtId="192" formatCode="0.000000%"/>
  </numFmts>
  <fonts count="16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sz val="16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  <font>
      <sz val="10"/>
      <color indexed="10"/>
      <name val="Arial CE"/>
      <family val="2"/>
    </font>
    <font>
      <sz val="9"/>
      <color indexed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>
      <alignment horizontal="center" vertical="center"/>
    </xf>
    <xf numFmtId="0" fontId="1" fillId="0" borderId="0" xfId="0" applyFont="1" applyAlignment="1" applyProtection="1">
      <alignment/>
      <protection locked="0"/>
    </xf>
    <xf numFmtId="3" fontId="6" fillId="2" borderId="3" xfId="0" applyNumberFormat="1" applyFont="1" applyFill="1" applyBorder="1" applyAlignment="1" applyProtection="1">
      <alignment vertical="center"/>
      <protection hidden="1"/>
    </xf>
    <xf numFmtId="3" fontId="6" fillId="3" borderId="4" xfId="0" applyNumberFormat="1" applyFont="1" applyFill="1" applyBorder="1" applyAlignment="1" applyProtection="1">
      <alignment vertical="center"/>
      <protection hidden="1"/>
    </xf>
    <xf numFmtId="3" fontId="8" fillId="0" borderId="4" xfId="0" applyNumberFormat="1" applyFont="1" applyFill="1" applyBorder="1" applyAlignment="1" applyProtection="1">
      <alignment wrapText="1"/>
      <protection locked="0"/>
    </xf>
    <xf numFmtId="3" fontId="8" fillId="0" borderId="4" xfId="0" applyNumberFormat="1" applyFont="1" applyBorder="1" applyAlignment="1" applyProtection="1">
      <alignment/>
      <protection locked="0"/>
    </xf>
    <xf numFmtId="3" fontId="8" fillId="0" borderId="4" xfId="0" applyNumberFormat="1" applyFont="1" applyBorder="1" applyAlignment="1" applyProtection="1">
      <alignment wrapText="1"/>
      <protection locked="0"/>
    </xf>
    <xf numFmtId="3" fontId="8" fillId="0" borderId="5" xfId="0" applyNumberFormat="1" applyFont="1" applyBorder="1" applyAlignment="1" applyProtection="1">
      <alignment/>
      <protection locked="0"/>
    </xf>
    <xf numFmtId="3" fontId="8" fillId="0" borderId="5" xfId="0" applyNumberFormat="1" applyFont="1" applyBorder="1" applyAlignment="1" applyProtection="1">
      <alignment wrapText="1"/>
      <protection locked="0"/>
    </xf>
    <xf numFmtId="3" fontId="6" fillId="2" borderId="6" xfId="0" applyNumberFormat="1" applyFont="1" applyFill="1" applyBorder="1" applyAlignment="1" applyProtection="1">
      <alignment vertical="center"/>
      <protection hidden="1"/>
    </xf>
    <xf numFmtId="3" fontId="8" fillId="4" borderId="4" xfId="0" applyNumberFormat="1" applyFont="1" applyFill="1" applyBorder="1" applyAlignment="1" applyProtection="1">
      <alignment/>
      <protection hidden="1"/>
    </xf>
    <xf numFmtId="3" fontId="8" fillId="0" borderId="7" xfId="0" applyNumberFormat="1" applyFont="1" applyBorder="1" applyAlignment="1" applyProtection="1">
      <alignment wrapText="1"/>
      <protection locked="0"/>
    </xf>
    <xf numFmtId="3" fontId="8" fillId="0" borderId="8" xfId="0" applyNumberFormat="1" applyFont="1" applyBorder="1" applyAlignment="1" applyProtection="1">
      <alignment/>
      <protection locked="0"/>
    </xf>
    <xf numFmtId="3" fontId="8" fillId="0" borderId="8" xfId="0" applyNumberFormat="1" applyFont="1" applyBorder="1" applyAlignment="1" applyProtection="1">
      <alignment wrapText="1"/>
      <protection locked="0"/>
    </xf>
    <xf numFmtId="3" fontId="6" fillId="3" borderId="6" xfId="0" applyNumberFormat="1" applyFont="1" applyFill="1" applyBorder="1" applyAlignment="1" applyProtection="1">
      <alignment vertical="center"/>
      <protection hidden="1"/>
    </xf>
    <xf numFmtId="3" fontId="8" fillId="0" borderId="3" xfId="0" applyNumberFormat="1" applyFont="1" applyBorder="1" applyAlignment="1" applyProtection="1">
      <alignment wrapText="1"/>
      <protection locked="0"/>
    </xf>
    <xf numFmtId="3" fontId="6" fillId="3" borderId="3" xfId="0" applyNumberFormat="1" applyFont="1" applyFill="1" applyBorder="1" applyAlignment="1" applyProtection="1">
      <alignment vertical="center"/>
      <protection hidden="1"/>
    </xf>
    <xf numFmtId="3" fontId="6" fillId="3" borderId="3" xfId="0" applyNumberFormat="1" applyFont="1" applyFill="1" applyBorder="1" applyAlignment="1" applyProtection="1">
      <alignment vertical="center" wrapText="1"/>
      <protection hidden="1"/>
    </xf>
    <xf numFmtId="3" fontId="6" fillId="3" borderId="4" xfId="0" applyNumberFormat="1" applyFont="1" applyFill="1" applyBorder="1" applyAlignment="1" applyProtection="1">
      <alignment vertical="center" wrapText="1"/>
      <protection hidden="1"/>
    </xf>
    <xf numFmtId="3" fontId="8" fillId="0" borderId="9" xfId="0" applyNumberFormat="1" applyFont="1" applyBorder="1" applyAlignment="1" applyProtection="1">
      <alignment wrapText="1"/>
      <protection locked="0"/>
    </xf>
    <xf numFmtId="3" fontId="8" fillId="4" borderId="4" xfId="0" applyNumberFormat="1" applyFont="1" applyFill="1" applyBorder="1" applyAlignment="1" applyProtection="1">
      <alignment wrapText="1"/>
      <protection hidden="1"/>
    </xf>
    <xf numFmtId="3" fontId="6" fillId="5" borderId="10" xfId="0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wrapText="1"/>
    </xf>
    <xf numFmtId="3" fontId="8" fillId="4" borderId="4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3" fontId="6" fillId="3" borderId="4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Border="1" applyAlignment="1" applyProtection="1">
      <alignment wrapText="1"/>
      <protection locked="0"/>
    </xf>
    <xf numFmtId="0" fontId="0" fillId="2" borderId="0" xfId="0" applyFill="1" applyBorder="1" applyAlignment="1">
      <alignment/>
    </xf>
    <xf numFmtId="3" fontId="6" fillId="2" borderId="10" xfId="0" applyNumberFormat="1" applyFont="1" applyFill="1" applyBorder="1" applyAlignment="1" applyProtection="1">
      <alignment vertical="center"/>
      <protection hidden="1"/>
    </xf>
    <xf numFmtId="0" fontId="6" fillId="0" borderId="2" xfId="0" applyFont="1" applyBorder="1" applyAlignment="1">
      <alignment horizontal="center" vertical="center"/>
    </xf>
    <xf numFmtId="3" fontId="6" fillId="6" borderId="3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/>
      <protection locked="0"/>
    </xf>
    <xf numFmtId="173" fontId="6" fillId="2" borderId="4" xfId="0" applyNumberFormat="1" applyFont="1" applyFill="1" applyBorder="1" applyAlignment="1" applyProtection="1">
      <alignment horizontal="center" vertical="center"/>
      <protection hidden="1"/>
    </xf>
    <xf numFmtId="3" fontId="8" fillId="7" borderId="3" xfId="0" applyNumberFormat="1" applyFont="1" applyFill="1" applyBorder="1" applyAlignment="1" applyProtection="1">
      <alignment wrapText="1"/>
      <protection locked="0"/>
    </xf>
    <xf numFmtId="3" fontId="8" fillId="6" borderId="3" xfId="0" applyNumberFormat="1" applyFont="1" applyFill="1" applyBorder="1" applyAlignment="1" applyProtection="1">
      <alignment wrapText="1"/>
      <protection locked="0"/>
    </xf>
    <xf numFmtId="0" fontId="0" fillId="0" borderId="0" xfId="0" applyFill="1" applyBorder="1" applyAlignment="1">
      <alignment/>
    </xf>
    <xf numFmtId="173" fontId="6" fillId="2" borderId="10" xfId="0" applyNumberFormat="1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3" fontId="6" fillId="3" borderId="12" xfId="0" applyNumberFormat="1" applyFont="1" applyFill="1" applyBorder="1" applyAlignment="1" applyProtection="1">
      <alignment vertical="center"/>
      <protection hidden="1"/>
    </xf>
    <xf numFmtId="3" fontId="8" fillId="5" borderId="7" xfId="0" applyNumberFormat="1" applyFont="1" applyFill="1" applyBorder="1" applyAlignment="1" applyProtection="1">
      <alignment wrapText="1"/>
      <protection locked="0"/>
    </xf>
    <xf numFmtId="0" fontId="6" fillId="6" borderId="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8" fillId="3" borderId="4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left" wrapText="1"/>
      <protection locked="0"/>
    </xf>
    <xf numFmtId="0" fontId="8" fillId="6" borderId="4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/>
      <protection locked="0"/>
    </xf>
    <xf numFmtId="0" fontId="6" fillId="6" borderId="4" xfId="0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center" vertical="center"/>
    </xf>
    <xf numFmtId="3" fontId="8" fillId="6" borderId="7" xfId="0" applyNumberFormat="1" applyFont="1" applyFill="1" applyBorder="1" applyAlignment="1" applyProtection="1">
      <alignment wrapText="1"/>
      <protection locked="0"/>
    </xf>
    <xf numFmtId="3" fontId="8" fillId="0" borderId="4" xfId="0" applyNumberFormat="1" applyFont="1" applyBorder="1" applyAlignment="1" applyProtection="1">
      <alignment vertical="center" wrapText="1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 applyProtection="1">
      <alignment wrapText="1"/>
      <protection locked="0"/>
    </xf>
    <xf numFmtId="0" fontId="8" fillId="0" borderId="14" xfId="0" applyFont="1" applyBorder="1" applyAlignment="1" applyProtection="1">
      <alignment wrapText="1"/>
      <protection locked="0"/>
    </xf>
    <xf numFmtId="0" fontId="8" fillId="0" borderId="15" xfId="0" applyFont="1" applyBorder="1" applyAlignment="1" applyProtection="1">
      <alignment wrapText="1"/>
      <protection locked="0"/>
    </xf>
    <xf numFmtId="0" fontId="8" fillId="0" borderId="16" xfId="0" applyFont="1" applyBorder="1" applyAlignment="1" applyProtection="1">
      <alignment wrapText="1"/>
      <protection locked="0"/>
    </xf>
    <xf numFmtId="49" fontId="8" fillId="3" borderId="9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/>
      <protection locked="0"/>
    </xf>
    <xf numFmtId="49" fontId="6" fillId="3" borderId="11" xfId="0" applyNumberFormat="1" applyFont="1" applyFill="1" applyBorder="1" applyAlignment="1" applyProtection="1">
      <alignment horizontal="center" vertical="center"/>
      <protection locked="0"/>
    </xf>
    <xf numFmtId="49" fontId="6" fillId="3" borderId="9" xfId="0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/>
      <protection locked="0"/>
    </xf>
    <xf numFmtId="49" fontId="9" fillId="0" borderId="11" xfId="0" applyNumberFormat="1" applyFont="1" applyBorder="1" applyAlignment="1" applyProtection="1">
      <alignment horizontal="center"/>
      <protection locked="0"/>
    </xf>
    <xf numFmtId="49" fontId="8" fillId="0" borderId="2" xfId="0" applyNumberFormat="1" applyFont="1" applyBorder="1" applyAlignment="1" applyProtection="1">
      <alignment horizontal="center"/>
      <protection locked="0"/>
    </xf>
    <xf numFmtId="49" fontId="6" fillId="6" borderId="11" xfId="0" applyNumberFormat="1" applyFont="1" applyFill="1" applyBorder="1" applyAlignment="1" applyProtection="1">
      <alignment horizontal="center" vertical="center"/>
      <protection locked="0"/>
    </xf>
    <xf numFmtId="49" fontId="8" fillId="3" borderId="11" xfId="0" applyNumberFormat="1" applyFont="1" applyFill="1" applyBorder="1" applyAlignment="1" applyProtection="1">
      <alignment horizontal="center"/>
      <protection locked="0"/>
    </xf>
    <xf numFmtId="49" fontId="8" fillId="0" borderId="4" xfId="0" applyNumberFormat="1" applyFont="1" applyBorder="1" applyAlignment="1" applyProtection="1">
      <alignment horizontal="center"/>
      <protection locked="0"/>
    </xf>
    <xf numFmtId="49" fontId="8" fillId="0" borderId="11" xfId="0" applyNumberFormat="1" applyFont="1" applyBorder="1" applyAlignment="1" applyProtection="1">
      <alignment horizontal="left" wrapText="1"/>
      <protection locked="0"/>
    </xf>
    <xf numFmtId="49" fontId="8" fillId="0" borderId="11" xfId="0" applyNumberFormat="1" applyFont="1" applyBorder="1" applyAlignment="1" applyProtection="1">
      <alignment horizontal="center" wrapText="1"/>
      <protection locked="0"/>
    </xf>
    <xf numFmtId="49" fontId="8" fillId="6" borderId="11" xfId="0" applyNumberFormat="1" applyFont="1" applyFill="1" applyBorder="1" applyAlignment="1" applyProtection="1">
      <alignment horizontal="center" wrapText="1"/>
      <protection locked="0"/>
    </xf>
    <xf numFmtId="49" fontId="6" fillId="3" borderId="11" xfId="0" applyNumberFormat="1" applyFont="1" applyFill="1" applyBorder="1" applyAlignment="1" applyProtection="1">
      <alignment horizontal="center"/>
      <protection locked="0"/>
    </xf>
    <xf numFmtId="49" fontId="8" fillId="0" borderId="11" xfId="0" applyNumberFormat="1" applyFont="1" applyBorder="1" applyAlignment="1" applyProtection="1">
      <alignment horizontal="left"/>
      <protection locked="0"/>
    </xf>
    <xf numFmtId="49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wrapText="1"/>
      <protection locked="0"/>
    </xf>
    <xf numFmtId="49" fontId="8" fillId="6" borderId="11" xfId="0" applyNumberFormat="1" applyFont="1" applyFill="1" applyBorder="1" applyAlignment="1" applyProtection="1">
      <alignment horizontal="center"/>
      <protection locked="0"/>
    </xf>
    <xf numFmtId="49" fontId="6" fillId="2" borderId="10" xfId="0" applyNumberFormat="1" applyFont="1" applyFill="1" applyBorder="1" applyAlignment="1" applyProtection="1">
      <alignment horizontal="center"/>
      <protection locked="0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/>
      <protection locked="0"/>
    </xf>
    <xf numFmtId="175" fontId="8" fillId="0" borderId="4" xfId="15" applyNumberFormat="1" applyFont="1" applyBorder="1" applyAlignment="1">
      <alignment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6" borderId="11" xfId="0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6" borderId="11" xfId="0" applyFont="1" applyFill="1" applyBorder="1" applyAlignment="1" applyProtection="1">
      <alignment horizontal="center" wrapText="1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6" fillId="6" borderId="11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wrapText="1"/>
      <protection locked="0"/>
    </xf>
    <xf numFmtId="0" fontId="8" fillId="0" borderId="4" xfId="0" applyFont="1" applyFill="1" applyBorder="1" applyAlignment="1" applyProtection="1">
      <alignment wrapText="1"/>
      <protection locked="0"/>
    </xf>
    <xf numFmtId="0" fontId="8" fillId="3" borderId="3" xfId="0" applyFont="1" applyFill="1" applyBorder="1" applyAlignment="1" applyProtection="1">
      <alignment wrapText="1"/>
      <protection locked="0"/>
    </xf>
    <xf numFmtId="0" fontId="8" fillId="0" borderId="4" xfId="0" applyFont="1" applyBorder="1" applyAlignment="1" applyProtection="1">
      <alignment wrapText="1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wrapText="1"/>
      <protection locked="0"/>
    </xf>
    <xf numFmtId="0" fontId="6" fillId="3" borderId="4" xfId="0" applyFont="1" applyFill="1" applyBorder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wrapText="1"/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8" fillId="0" borderId="8" xfId="0" applyFont="1" applyBorder="1" applyAlignment="1" applyProtection="1">
      <alignment wrapText="1"/>
      <protection locked="0"/>
    </xf>
    <xf numFmtId="0" fontId="8" fillId="0" borderId="19" xfId="0" applyFont="1" applyBorder="1" applyAlignment="1" applyProtection="1">
      <alignment wrapText="1"/>
      <protection locked="0"/>
    </xf>
    <xf numFmtId="0" fontId="8" fillId="0" borderId="20" xfId="0" applyFont="1" applyBorder="1" applyAlignment="1" applyProtection="1">
      <alignment wrapText="1"/>
      <protection locked="0"/>
    </xf>
    <xf numFmtId="0" fontId="8" fillId="0" borderId="19" xfId="0" applyFont="1" applyBorder="1" applyAlignment="1" applyProtection="1">
      <alignment/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8" fillId="0" borderId="9" xfId="0" applyFont="1" applyBorder="1" applyAlignment="1" applyProtection="1">
      <alignment wrapText="1"/>
      <protection locked="0"/>
    </xf>
    <xf numFmtId="0" fontId="6" fillId="3" borderId="4" xfId="0" applyFont="1" applyFill="1" applyBorder="1" applyAlignment="1" applyProtection="1">
      <alignment vertical="center"/>
      <protection locked="0"/>
    </xf>
    <xf numFmtId="0" fontId="6" fillId="2" borderId="10" xfId="0" applyFont="1" applyFill="1" applyBorder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8" fillId="0" borderId="18" xfId="0" applyFont="1" applyBorder="1" applyAlignment="1" applyProtection="1">
      <alignment/>
      <protection locked="0"/>
    </xf>
    <xf numFmtId="0" fontId="8" fillId="0" borderId="7" xfId="0" applyFont="1" applyBorder="1" applyAlignment="1" applyProtection="1">
      <alignment/>
      <protection locked="0"/>
    </xf>
    <xf numFmtId="0" fontId="8" fillId="0" borderId="9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/>
      <protection locked="0"/>
    </xf>
    <xf numFmtId="0" fontId="1" fillId="5" borderId="10" xfId="0" applyFont="1" applyFill="1" applyBorder="1" applyAlignment="1" applyProtection="1">
      <alignment vertical="center" wrapText="1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6" fillId="6" borderId="15" xfId="0" applyFont="1" applyFill="1" applyBorder="1" applyAlignment="1" applyProtection="1">
      <alignment vertical="center" wrapText="1"/>
      <protection locked="0"/>
    </xf>
    <xf numFmtId="0" fontId="8" fillId="3" borderId="15" xfId="0" applyFont="1" applyFill="1" applyBorder="1" applyAlignment="1" applyProtection="1">
      <alignment wrapText="1"/>
      <protection locked="0"/>
    </xf>
    <xf numFmtId="0" fontId="8" fillId="0" borderId="21" xfId="0" applyFont="1" applyBorder="1" applyAlignment="1" applyProtection="1">
      <alignment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/>
      <protection locked="0"/>
    </xf>
    <xf numFmtId="0" fontId="8" fillId="3" borderId="14" xfId="0" applyFont="1" applyFill="1" applyBorder="1" applyAlignment="1" applyProtection="1">
      <alignment wrapText="1"/>
      <protection locked="0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49" fontId="8" fillId="3" borderId="11" xfId="0" applyNumberFormat="1" applyFont="1" applyFill="1" applyBorder="1" applyAlignment="1" applyProtection="1">
      <alignment horizontal="center" wrapText="1"/>
      <protection locked="0"/>
    </xf>
    <xf numFmtId="49" fontId="6" fillId="3" borderId="17" xfId="0" applyNumberFormat="1" applyFont="1" applyFill="1" applyBorder="1" applyAlignment="1" applyProtection="1">
      <alignment horizontal="center"/>
      <protection locked="0"/>
    </xf>
    <xf numFmtId="0" fontId="12" fillId="0" borderId="23" xfId="0" applyFont="1" applyBorder="1" applyAlignment="1">
      <alignment horizontal="center" vertical="center"/>
    </xf>
    <xf numFmtId="0" fontId="6" fillId="2" borderId="23" xfId="0" applyFont="1" applyFill="1" applyBorder="1" applyAlignment="1" applyProtection="1">
      <alignment vertical="center" wrapText="1"/>
      <protection locked="0"/>
    </xf>
    <xf numFmtId="0" fontId="6" fillId="2" borderId="24" xfId="0" applyFont="1" applyFill="1" applyBorder="1" applyAlignment="1" applyProtection="1">
      <alignment vertical="center" wrapText="1"/>
      <protection locked="0"/>
    </xf>
    <xf numFmtId="0" fontId="6" fillId="3" borderId="14" xfId="0" applyFont="1" applyFill="1" applyBorder="1" applyAlignment="1" applyProtection="1">
      <alignment vertical="center" wrapText="1"/>
      <protection locked="0"/>
    </xf>
    <xf numFmtId="0" fontId="8" fillId="0" borderId="25" xfId="0" applyFont="1" applyBorder="1" applyAlignment="1" applyProtection="1">
      <alignment wrapText="1"/>
      <protection locked="0"/>
    </xf>
    <xf numFmtId="0" fontId="6" fillId="3" borderId="15" xfId="0" applyFont="1" applyFill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wrapText="1"/>
      <protection locked="0"/>
    </xf>
    <xf numFmtId="0" fontId="6" fillId="2" borderId="24" xfId="0" applyFont="1" applyFill="1" applyBorder="1" applyAlignment="1" applyProtection="1">
      <alignment vertical="center"/>
      <protection locked="0"/>
    </xf>
    <xf numFmtId="0" fontId="8" fillId="3" borderId="14" xfId="0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0" borderId="26" xfId="0" applyFont="1" applyBorder="1" applyAlignment="1" applyProtection="1">
      <alignment/>
      <protection locked="0"/>
    </xf>
    <xf numFmtId="0" fontId="8" fillId="0" borderId="25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6" fillId="3" borderId="15" xfId="0" applyFont="1" applyFill="1" applyBorder="1" applyAlignment="1" applyProtection="1">
      <alignment vertical="center"/>
      <protection locked="0"/>
    </xf>
    <xf numFmtId="0" fontId="8" fillId="0" borderId="27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 applyProtection="1">
      <alignment/>
      <protection locked="0"/>
    </xf>
    <xf numFmtId="0" fontId="6" fillId="2" borderId="23" xfId="0" applyFont="1" applyFill="1" applyBorder="1" applyAlignment="1" applyProtection="1">
      <alignment horizontal="center"/>
      <protection locked="0"/>
    </xf>
    <xf numFmtId="0" fontId="6" fillId="3" borderId="24" xfId="0" applyFont="1" applyFill="1" applyBorder="1" applyAlignment="1" applyProtection="1">
      <alignment vertical="center" wrapText="1"/>
      <protection locked="0"/>
    </xf>
    <xf numFmtId="0" fontId="6" fillId="2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horizontal="left" vertical="center" wrapText="1"/>
      <protection locked="0"/>
    </xf>
    <xf numFmtId="0" fontId="1" fillId="5" borderId="23" xfId="0" applyFont="1" applyFill="1" applyBorder="1" applyAlignment="1" applyProtection="1">
      <alignment vertical="center" wrapText="1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8" fillId="6" borderId="4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wrapText="1"/>
      <protection locked="0"/>
    </xf>
    <xf numFmtId="0" fontId="8" fillId="3" borderId="4" xfId="0" applyFont="1" applyFill="1" applyBorder="1" applyAlignment="1" applyProtection="1">
      <alignment horizontal="center" wrapText="1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5" borderId="10" xfId="0" applyFont="1" applyFill="1" applyBorder="1" applyAlignment="1" applyProtection="1">
      <alignment vertical="center" wrapText="1"/>
      <protection locked="0"/>
    </xf>
    <xf numFmtId="0" fontId="8" fillId="3" borderId="28" xfId="0" applyFont="1" applyFill="1" applyBorder="1" applyAlignment="1" applyProtection="1">
      <alignment wrapText="1"/>
      <protection locked="0"/>
    </xf>
    <xf numFmtId="3" fontId="8" fillId="3" borderId="12" xfId="0" applyNumberFormat="1" applyFont="1" applyFill="1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3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49" fontId="6" fillId="2" borderId="17" xfId="0" applyNumberFormat="1" applyFont="1" applyFill="1" applyBorder="1" applyAlignment="1" applyProtection="1">
      <alignment horizontal="center" vertical="center"/>
      <protection locked="0"/>
    </xf>
    <xf numFmtId="49" fontId="6" fillId="3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 applyProtection="1">
      <alignment horizontal="center"/>
      <protection locked="0"/>
    </xf>
    <xf numFmtId="49" fontId="8" fillId="7" borderId="11" xfId="0" applyNumberFormat="1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vertical="center" wrapText="1"/>
      <protection locked="0"/>
    </xf>
    <xf numFmtId="0" fontId="6" fillId="2" borderId="6" xfId="0" applyFont="1" applyFill="1" applyBorder="1" applyAlignment="1" applyProtection="1">
      <alignment vertical="center" wrapText="1"/>
      <protection locked="0"/>
    </xf>
    <xf numFmtId="0" fontId="6" fillId="3" borderId="6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6" fillId="2" borderId="6" xfId="0" applyFont="1" applyFill="1" applyBorder="1" applyAlignment="1" applyProtection="1">
      <alignment vertical="center"/>
      <protection locked="0"/>
    </xf>
    <xf numFmtId="0" fontId="8" fillId="7" borderId="4" xfId="0" applyFont="1" applyFill="1" applyBorder="1" applyAlignment="1" applyProtection="1">
      <alignment wrapText="1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8" fillId="7" borderId="4" xfId="0" applyFont="1" applyFill="1" applyBorder="1" applyAlignment="1" applyProtection="1">
      <alignment horizontal="center" wrapText="1"/>
      <protection locked="0"/>
    </xf>
    <xf numFmtId="3" fontId="6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8" fillId="0" borderId="29" xfId="0" applyFont="1" applyBorder="1" applyAlignment="1" applyProtection="1">
      <alignment horizontal="center"/>
      <protection locked="0"/>
    </xf>
    <xf numFmtId="49" fontId="8" fillId="3" borderId="30" xfId="0" applyNumberFormat="1" applyFont="1" applyFill="1" applyBorder="1" applyAlignment="1" applyProtection="1">
      <alignment horizontal="center"/>
      <protection locked="0"/>
    </xf>
    <xf numFmtId="0" fontId="8" fillId="3" borderId="30" xfId="0" applyFont="1" applyFill="1" applyBorder="1" applyAlignment="1" applyProtection="1">
      <alignment wrapText="1"/>
      <protection locked="0"/>
    </xf>
    <xf numFmtId="0" fontId="8" fillId="3" borderId="30" xfId="0" applyFont="1" applyFill="1" applyBorder="1" applyAlignment="1" applyProtection="1">
      <alignment horizontal="center"/>
      <protection locked="0"/>
    </xf>
    <xf numFmtId="49" fontId="8" fillId="2" borderId="10" xfId="0" applyNumberFormat="1" applyFont="1" applyFill="1" applyBorder="1" applyAlignment="1" applyProtection="1">
      <alignment horizontal="center"/>
      <protection locked="0"/>
    </xf>
    <xf numFmtId="3" fontId="8" fillId="2" borderId="31" xfId="0" applyNumberFormat="1" applyFont="1" applyFill="1" applyBorder="1" applyAlignment="1" applyProtection="1">
      <alignment/>
      <protection locked="0"/>
    </xf>
    <xf numFmtId="0" fontId="8" fillId="2" borderId="32" xfId="0" applyFont="1" applyFill="1" applyBorder="1" applyAlignment="1" applyProtection="1">
      <alignment wrapText="1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3" borderId="34" xfId="0" applyFont="1" applyFill="1" applyBorder="1" applyAlignment="1" applyProtection="1">
      <alignment/>
      <protection locked="0"/>
    </xf>
    <xf numFmtId="0" fontId="8" fillId="3" borderId="35" xfId="0" applyFont="1" applyFill="1" applyBorder="1" applyAlignment="1" applyProtection="1">
      <alignment horizontal="center"/>
      <protection locked="0"/>
    </xf>
    <xf numFmtId="3" fontId="8" fillId="3" borderId="35" xfId="0" applyNumberFormat="1" applyFont="1" applyFill="1" applyBorder="1" applyAlignment="1" applyProtection="1">
      <alignment/>
      <protection locked="0"/>
    </xf>
    <xf numFmtId="3" fontId="8" fillId="3" borderId="3" xfId="0" applyNumberFormat="1" applyFont="1" applyFill="1" applyBorder="1" applyAlignment="1" applyProtection="1">
      <alignment wrapText="1"/>
      <protection locked="0"/>
    </xf>
    <xf numFmtId="49" fontId="8" fillId="0" borderId="11" xfId="0" applyNumberFormat="1" applyFont="1" applyFill="1" applyBorder="1" applyAlignment="1" applyProtection="1">
      <alignment horizontal="center"/>
      <protection locked="0"/>
    </xf>
    <xf numFmtId="3" fontId="6" fillId="0" borderId="3" xfId="0" applyNumberFormat="1" applyFont="1" applyFill="1" applyBorder="1" applyAlignment="1" applyProtection="1">
      <alignment vertical="center"/>
      <protection hidden="1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6" borderId="11" xfId="0" applyFont="1" applyFill="1" applyBorder="1" applyAlignment="1" applyProtection="1">
      <alignment horizontal="center"/>
      <protection locked="0"/>
    </xf>
    <xf numFmtId="49" fontId="8" fillId="3" borderId="10" xfId="0" applyNumberFormat="1" applyFont="1" applyFill="1" applyBorder="1" applyAlignment="1" applyProtection="1">
      <alignment horizontal="center"/>
      <protection locked="0"/>
    </xf>
    <xf numFmtId="49" fontId="6" fillId="3" borderId="2" xfId="0" applyNumberFormat="1" applyFont="1" applyFill="1" applyBorder="1" applyAlignment="1" applyProtection="1">
      <alignment horizontal="center" vertical="center"/>
      <protection locked="0"/>
    </xf>
    <xf numFmtId="49" fontId="6" fillId="3" borderId="10" xfId="0" applyNumberFormat="1" applyFont="1" applyFill="1" applyBorder="1" applyAlignment="1" applyProtection="1">
      <alignment horizontal="center" vertical="center"/>
      <protection locked="0"/>
    </xf>
    <xf numFmtId="49" fontId="8" fillId="3" borderId="2" xfId="0" applyNumberFormat="1" applyFont="1" applyFill="1" applyBorder="1" applyAlignment="1" applyProtection="1">
      <alignment horizontal="center"/>
      <protection locked="0"/>
    </xf>
    <xf numFmtId="49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0" xfId="0" applyNumberFormat="1" applyFont="1" applyFill="1" applyBorder="1" applyAlignment="1" applyProtection="1">
      <alignment horizontal="center"/>
      <protection locked="0"/>
    </xf>
    <xf numFmtId="49" fontId="6" fillId="3" borderId="2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2" borderId="10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Alignment="1" applyProtection="1">
      <alignment wrapText="1"/>
      <protection locked="0"/>
    </xf>
    <xf numFmtId="0" fontId="8" fillId="3" borderId="10" xfId="0" applyFont="1" applyFill="1" applyBorder="1" applyAlignment="1" applyProtection="1">
      <alignment wrapText="1"/>
      <protection locked="0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6" fillId="3" borderId="10" xfId="0" applyFont="1" applyFill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/>
      <protection locked="0"/>
    </xf>
    <xf numFmtId="0" fontId="6" fillId="3" borderId="2" xfId="0" applyFont="1" applyFill="1" applyBorder="1" applyAlignment="1" applyProtection="1">
      <alignment vertical="center"/>
      <protection locked="0"/>
    </xf>
    <xf numFmtId="0" fontId="6" fillId="3" borderId="10" xfId="0" applyFont="1" applyFill="1" applyBorder="1" applyAlignment="1" applyProtection="1">
      <alignment vertical="center"/>
      <protection locked="0"/>
    </xf>
    <xf numFmtId="0" fontId="6" fillId="3" borderId="10" xfId="0" applyFont="1" applyFill="1" applyBorder="1" applyAlignment="1" applyProtection="1">
      <alignment/>
      <protection locked="0"/>
    </xf>
    <xf numFmtId="0" fontId="6" fillId="2" borderId="10" xfId="0" applyFont="1" applyFill="1" applyBorder="1" applyAlignment="1" applyProtection="1">
      <alignment horizontal="left"/>
      <protection locked="0"/>
    </xf>
    <xf numFmtId="0" fontId="8" fillId="3" borderId="10" xfId="0" applyFont="1" applyFill="1" applyBorder="1" applyAlignment="1" applyProtection="1">
      <alignment/>
      <protection locked="0"/>
    </xf>
    <xf numFmtId="0" fontId="6" fillId="3" borderId="10" xfId="0" applyFont="1" applyFill="1" applyBorder="1" applyAlignment="1" applyProtection="1">
      <alignment horizontal="left" vertical="center" wrapText="1"/>
      <protection locked="0"/>
    </xf>
    <xf numFmtId="0" fontId="6" fillId="3" borderId="10" xfId="0" applyFont="1" applyFill="1" applyBorder="1" applyAlignment="1" applyProtection="1">
      <alignment wrapText="1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6" borderId="9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3" fontId="6" fillId="3" borderId="10" xfId="0" applyNumberFormat="1" applyFont="1" applyFill="1" applyBorder="1" applyAlignment="1" applyProtection="1">
      <alignment vertical="center"/>
      <protection hidden="1"/>
    </xf>
    <xf numFmtId="3" fontId="8" fillId="6" borderId="3" xfId="0" applyNumberFormat="1" applyFont="1" applyFill="1" applyBorder="1" applyAlignment="1" applyProtection="1">
      <alignment vertical="center"/>
      <protection hidden="1"/>
    </xf>
    <xf numFmtId="3" fontId="6" fillId="6" borderId="9" xfId="0" applyNumberFormat="1" applyFont="1" applyFill="1" applyBorder="1" applyAlignment="1" applyProtection="1">
      <alignment vertical="center"/>
      <protection hidden="1"/>
    </xf>
    <xf numFmtId="3" fontId="6" fillId="6" borderId="11" xfId="0" applyNumberFormat="1" applyFont="1" applyFill="1" applyBorder="1" applyAlignment="1" applyProtection="1">
      <alignment vertical="center"/>
      <protection hidden="1"/>
    </xf>
    <xf numFmtId="3" fontId="8" fillId="0" borderId="3" xfId="0" applyNumberFormat="1" applyFont="1" applyBorder="1" applyAlignment="1" applyProtection="1">
      <alignment vertical="center" wrapText="1"/>
      <protection locked="0"/>
    </xf>
    <xf numFmtId="3" fontId="8" fillId="0" borderId="11" xfId="0" applyNumberFormat="1" applyFont="1" applyFill="1" applyBorder="1" applyAlignment="1" applyProtection="1">
      <alignment vertical="center" wrapText="1"/>
      <protection locked="0"/>
    </xf>
    <xf numFmtId="3" fontId="8" fillId="0" borderId="3" xfId="0" applyNumberFormat="1" applyFont="1" applyFill="1" applyBorder="1" applyAlignment="1" applyProtection="1">
      <alignment vertical="center" wrapText="1"/>
      <protection locked="0"/>
    </xf>
    <xf numFmtId="3" fontId="8" fillId="0" borderId="9" xfId="0" applyNumberFormat="1" applyFont="1" applyBorder="1" applyAlignment="1" applyProtection="1">
      <alignment vertical="center" wrapText="1"/>
      <protection locked="0"/>
    </xf>
    <xf numFmtId="3" fontId="8" fillId="0" borderId="9" xfId="0" applyNumberFormat="1" applyFont="1" applyFill="1" applyBorder="1" applyAlignment="1" applyProtection="1">
      <alignment vertical="center" wrapText="1"/>
      <protection locked="0"/>
    </xf>
    <xf numFmtId="3" fontId="8" fillId="0" borderId="4" xfId="0" applyNumberFormat="1" applyFont="1" applyFill="1" applyBorder="1" applyAlignment="1" applyProtection="1">
      <alignment vertical="center" wrapText="1"/>
      <protection locked="0"/>
    </xf>
    <xf numFmtId="3" fontId="8" fillId="0" borderId="4" xfId="0" applyNumberFormat="1" applyFont="1" applyBorder="1" applyAlignment="1" applyProtection="1">
      <alignment vertical="center"/>
      <protection locked="0"/>
    </xf>
    <xf numFmtId="3" fontId="8" fillId="0" borderId="11" xfId="0" applyNumberFormat="1" applyFont="1" applyBorder="1" applyAlignment="1" applyProtection="1">
      <alignment vertical="center" wrapText="1"/>
      <protection locked="0"/>
    </xf>
    <xf numFmtId="3" fontId="8" fillId="0" borderId="9" xfId="0" applyNumberFormat="1" applyFont="1" applyBorder="1" applyAlignment="1" applyProtection="1">
      <alignment vertical="center"/>
      <protection locked="0"/>
    </xf>
    <xf numFmtId="3" fontId="8" fillId="0" borderId="3" xfId="0" applyNumberFormat="1" applyFont="1" applyBorder="1" applyAlignment="1" applyProtection="1">
      <alignment vertical="center"/>
      <protection locked="0"/>
    </xf>
    <xf numFmtId="175" fontId="8" fillId="0" borderId="3" xfId="15" applyNumberFormat="1" applyFont="1" applyBorder="1" applyAlignment="1">
      <alignment vertical="center"/>
    </xf>
    <xf numFmtId="3" fontId="8" fillId="0" borderId="11" xfId="0" applyNumberFormat="1" applyFont="1" applyBorder="1" applyAlignment="1" applyProtection="1">
      <alignment vertical="center"/>
      <protection locked="0"/>
    </xf>
    <xf numFmtId="3" fontId="8" fillId="6" borderId="4" xfId="0" applyNumberFormat="1" applyFont="1" applyFill="1" applyBorder="1" applyAlignment="1" applyProtection="1">
      <alignment vertical="center"/>
      <protection locked="0"/>
    </xf>
    <xf numFmtId="3" fontId="8" fillId="6" borderId="4" xfId="0" applyNumberFormat="1" applyFont="1" applyFill="1" applyBorder="1" applyAlignment="1" applyProtection="1">
      <alignment vertical="center" wrapText="1"/>
      <protection locked="0"/>
    </xf>
    <xf numFmtId="3" fontId="8" fillId="6" borderId="9" xfId="0" applyNumberFormat="1" applyFont="1" applyFill="1" applyBorder="1" applyAlignment="1" applyProtection="1">
      <alignment vertical="center"/>
      <protection locked="0"/>
    </xf>
    <xf numFmtId="3" fontId="8" fillId="6" borderId="9" xfId="0" applyNumberFormat="1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49" fontId="8" fillId="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3" fontId="8" fillId="0" borderId="9" xfId="0" applyNumberFormat="1" applyFont="1" applyBorder="1" applyAlignment="1" applyProtection="1">
      <alignment horizontal="left" vertical="center" wrapText="1"/>
      <protection locked="0"/>
    </xf>
    <xf numFmtId="3" fontId="8" fillId="0" borderId="3" xfId="0" applyNumberFormat="1" applyFont="1" applyFill="1" applyBorder="1" applyAlignment="1" applyProtection="1">
      <alignment wrapText="1"/>
      <protection locked="0"/>
    </xf>
    <xf numFmtId="49" fontId="8" fillId="0" borderId="17" xfId="0" applyNumberFormat="1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3" fontId="8" fillId="0" borderId="5" xfId="0" applyNumberFormat="1" applyFont="1" applyBorder="1" applyAlignment="1" applyProtection="1">
      <alignment vertical="center" wrapText="1"/>
      <protection locked="0"/>
    </xf>
    <xf numFmtId="3" fontId="8" fillId="0" borderId="6" xfId="0" applyNumberFormat="1" applyFont="1" applyBorder="1" applyAlignment="1" applyProtection="1">
      <alignment vertical="center"/>
      <protection locked="0"/>
    </xf>
    <xf numFmtId="49" fontId="8" fillId="3" borderId="10" xfId="0" applyNumberFormat="1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Border="1" applyAlignment="1" applyProtection="1">
      <alignment horizontal="center" wrapText="1"/>
      <protection locked="0"/>
    </xf>
    <xf numFmtId="49" fontId="8" fillId="0" borderId="5" xfId="0" applyNumberFormat="1" applyFont="1" applyBorder="1" applyAlignment="1" applyProtection="1">
      <alignment horizontal="center" wrapText="1"/>
      <protection locked="0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3" fontId="8" fillId="5" borderId="3" xfId="0" applyNumberFormat="1" applyFont="1" applyFill="1" applyBorder="1" applyAlignment="1" applyProtection="1">
      <alignment wrapText="1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8" fillId="3" borderId="10" xfId="0" applyNumberFormat="1" applyFont="1" applyFill="1" applyBorder="1" applyAlignment="1" applyProtection="1">
      <alignment wrapText="1"/>
      <protection locked="0"/>
    </xf>
    <xf numFmtId="3" fontId="8" fillId="0" borderId="28" xfId="0" applyNumberFormat="1" applyFont="1" applyBorder="1" applyAlignment="1" applyProtection="1">
      <alignment wrapText="1"/>
      <protection locked="0"/>
    </xf>
    <xf numFmtId="3" fontId="8" fillId="0" borderId="30" xfId="0" applyNumberFormat="1" applyFont="1" applyBorder="1" applyAlignment="1" applyProtection="1">
      <alignment wrapText="1"/>
      <protection locked="0"/>
    </xf>
    <xf numFmtId="3" fontId="8" fillId="0" borderId="35" xfId="0" applyNumberFormat="1" applyFont="1" applyBorder="1" applyAlignment="1" applyProtection="1">
      <alignment wrapText="1"/>
      <protection locked="0"/>
    </xf>
    <xf numFmtId="3" fontId="8" fillId="5" borderId="3" xfId="0" applyNumberFormat="1" applyFont="1" applyFill="1" applyBorder="1" applyAlignment="1" applyProtection="1">
      <alignment vertical="center"/>
      <protection hidden="1"/>
    </xf>
    <xf numFmtId="3" fontId="8" fillId="5" borderId="4" xfId="0" applyNumberFormat="1" applyFont="1" applyFill="1" applyBorder="1" applyAlignment="1" applyProtection="1">
      <alignment vertical="center"/>
      <protection hidden="1"/>
    </xf>
    <xf numFmtId="0" fontId="8" fillId="5" borderId="3" xfId="0" applyFont="1" applyFill="1" applyBorder="1" applyAlignment="1" applyProtection="1">
      <alignment horizontal="center" vertical="center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 applyProtection="1">
      <alignment horizontal="center" vertical="center"/>
      <protection locked="0"/>
    </xf>
    <xf numFmtId="0" fontId="8" fillId="5" borderId="3" xfId="0" applyNumberFormat="1" applyFont="1" applyFill="1" applyBorder="1" applyAlignment="1" applyProtection="1">
      <alignment horizontal="center" vertical="center"/>
      <protection locked="0"/>
    </xf>
    <xf numFmtId="0" fontId="0" fillId="5" borderId="3" xfId="0" applyFont="1" applyFill="1" applyBorder="1" applyAlignment="1" applyProtection="1">
      <alignment horizontal="center" vertical="center"/>
      <protection locked="0"/>
    </xf>
    <xf numFmtId="0" fontId="8" fillId="5" borderId="3" xfId="0" applyFont="1" applyFill="1" applyBorder="1" applyAlignment="1">
      <alignment vertical="center"/>
    </xf>
    <xf numFmtId="0" fontId="8" fillId="5" borderId="9" xfId="0" applyFont="1" applyFill="1" applyBorder="1" applyAlignment="1" applyProtection="1">
      <alignment horizontal="center"/>
      <protection locked="0"/>
    </xf>
    <xf numFmtId="3" fontId="8" fillId="0" borderId="36" xfId="0" applyNumberFormat="1" applyFont="1" applyFill="1" applyBorder="1" applyAlignment="1" applyProtection="1">
      <alignment vertical="center" wrapText="1"/>
      <protection locked="0"/>
    </xf>
    <xf numFmtId="3" fontId="8" fillId="0" borderId="37" xfId="0" applyNumberFormat="1" applyFont="1" applyBorder="1" applyAlignment="1" applyProtection="1">
      <alignment vertical="center" wrapText="1"/>
      <protection locked="0"/>
    </xf>
    <xf numFmtId="3" fontId="8" fillId="0" borderId="38" xfId="0" applyNumberFormat="1" applyFont="1" applyBorder="1" applyAlignment="1" applyProtection="1">
      <alignment vertical="center" wrapText="1"/>
      <protection locked="0"/>
    </xf>
    <xf numFmtId="3" fontId="8" fillId="0" borderId="39" xfId="0" applyNumberFormat="1" applyFont="1" applyBorder="1" applyAlignment="1" applyProtection="1">
      <alignment vertical="center" wrapText="1"/>
      <protection locked="0"/>
    </xf>
    <xf numFmtId="3" fontId="8" fillId="0" borderId="5" xfId="0" applyNumberFormat="1" applyFont="1" applyFill="1" applyBorder="1" applyAlignment="1" applyProtection="1">
      <alignment vertical="center" wrapText="1"/>
      <protection locked="0"/>
    </xf>
    <xf numFmtId="49" fontId="8" fillId="0" borderId="29" xfId="0" applyNumberFormat="1" applyFont="1" applyBorder="1" applyAlignment="1" applyProtection="1">
      <alignment horizontal="left"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3" fontId="8" fillId="6" borderId="5" xfId="0" applyNumberFormat="1" applyFont="1" applyFill="1" applyBorder="1" applyAlignment="1" applyProtection="1">
      <alignment vertical="center"/>
      <protection hidden="1"/>
    </xf>
    <xf numFmtId="3" fontId="8" fillId="2" borderId="10" xfId="0" applyNumberFormat="1" applyFont="1" applyFill="1" applyBorder="1" applyAlignment="1">
      <alignment/>
    </xf>
    <xf numFmtId="3" fontId="8" fillId="3" borderId="10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3" borderId="2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3" fontId="8" fillId="5" borderId="3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3" fontId="8" fillId="5" borderId="4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3" fontId="8" fillId="0" borderId="29" xfId="0" applyNumberFormat="1" applyFont="1" applyFill="1" applyBorder="1" applyAlignment="1">
      <alignment/>
    </xf>
    <xf numFmtId="3" fontId="8" fillId="0" borderId="40" xfId="0" applyNumberFormat="1" applyFont="1" applyFill="1" applyBorder="1" applyAlignment="1">
      <alignment/>
    </xf>
    <xf numFmtId="3" fontId="8" fillId="0" borderId="41" xfId="0" applyNumberFormat="1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3" fontId="6" fillId="3" borderId="2" xfId="0" applyNumberFormat="1" applyFont="1" applyFill="1" applyBorder="1" applyAlignment="1">
      <alignment/>
    </xf>
    <xf numFmtId="3" fontId="8" fillId="5" borderId="4" xfId="0" applyNumberFormat="1" applyFont="1" applyFill="1" applyBorder="1" applyAlignment="1">
      <alignment wrapText="1"/>
    </xf>
    <xf numFmtId="3" fontId="8" fillId="0" borderId="4" xfId="0" applyNumberFormat="1" applyFont="1" applyFill="1" applyBorder="1" applyAlignment="1">
      <alignment wrapText="1"/>
    </xf>
    <xf numFmtId="3" fontId="8" fillId="0" borderId="9" xfId="0" applyNumberFormat="1" applyFont="1" applyFill="1" applyBorder="1" applyAlignment="1">
      <alignment wrapText="1"/>
    </xf>
    <xf numFmtId="3" fontId="8" fillId="0" borderId="3" xfId="0" applyNumberFormat="1" applyFont="1" applyFill="1" applyBorder="1" applyAlignment="1">
      <alignment wrapText="1"/>
    </xf>
    <xf numFmtId="3" fontId="8" fillId="0" borderId="9" xfId="0" applyNumberFormat="1" applyFont="1" applyFill="1" applyBorder="1" applyAlignment="1">
      <alignment horizontal="right" wrapText="1"/>
    </xf>
    <xf numFmtId="3" fontId="8" fillId="3" borderId="10" xfId="0" applyNumberFormat="1" applyFont="1" applyFill="1" applyBorder="1" applyAlignment="1">
      <alignment wrapText="1"/>
    </xf>
    <xf numFmtId="3" fontId="8" fillId="0" borderId="5" xfId="0" applyNumberFormat="1" applyFont="1" applyFill="1" applyBorder="1" applyAlignment="1">
      <alignment wrapText="1"/>
    </xf>
    <xf numFmtId="3" fontId="6" fillId="3" borderId="10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wrapText="1"/>
    </xf>
    <xf numFmtId="3" fontId="9" fillId="5" borderId="3" xfId="0" applyNumberFormat="1" applyFont="1" applyFill="1" applyBorder="1" applyAlignment="1">
      <alignment wrapText="1"/>
    </xf>
    <xf numFmtId="3" fontId="6" fillId="0" borderId="3" xfId="0" applyNumberFormat="1" applyFont="1" applyFill="1" applyBorder="1" applyAlignment="1">
      <alignment/>
    </xf>
    <xf numFmtId="3" fontId="6" fillId="3" borderId="10" xfId="0" applyNumberFormat="1" applyFont="1" applyFill="1" applyBorder="1" applyAlignment="1">
      <alignment wrapText="1"/>
    </xf>
    <xf numFmtId="3" fontId="6" fillId="3" borderId="42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 applyProtection="1">
      <alignment vertical="center"/>
      <protection hidden="1"/>
    </xf>
    <xf numFmtId="3" fontId="13" fillId="5" borderId="3" xfId="0" applyNumberFormat="1" applyFont="1" applyFill="1" applyBorder="1" applyAlignment="1">
      <alignment/>
    </xf>
    <xf numFmtId="3" fontId="8" fillId="5" borderId="3" xfId="0" applyNumberFormat="1" applyFont="1" applyFill="1" applyBorder="1" applyAlignment="1" applyProtection="1">
      <alignment/>
      <protection hidden="1"/>
    </xf>
    <xf numFmtId="3" fontId="8" fillId="0" borderId="17" xfId="0" applyNumberFormat="1" applyFont="1" applyFill="1" applyBorder="1" applyAlignment="1" applyProtection="1">
      <alignment vertical="center" wrapText="1"/>
      <protection locked="0"/>
    </xf>
    <xf numFmtId="3" fontId="8" fillId="0" borderId="43" xfId="0" applyNumberFormat="1" applyFont="1" applyFill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3" fontId="6" fillId="0" borderId="6" xfId="0" applyNumberFormat="1" applyFont="1" applyFill="1" applyBorder="1" applyAlignment="1">
      <alignment/>
    </xf>
    <xf numFmtId="3" fontId="6" fillId="6" borderId="6" xfId="0" applyNumberFormat="1" applyFont="1" applyFill="1" applyBorder="1" applyAlignment="1" applyProtection="1">
      <alignment vertical="center"/>
      <protection hidden="1"/>
    </xf>
    <xf numFmtId="3" fontId="8" fillId="0" borderId="6" xfId="0" applyNumberFormat="1" applyFont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wrapText="1"/>
      <protection locked="0"/>
    </xf>
    <xf numFmtId="0" fontId="8" fillId="0" borderId="11" xfId="0" applyFont="1" applyBorder="1" applyAlignment="1" applyProtection="1">
      <alignment wrapText="1"/>
      <protection locked="0"/>
    </xf>
    <xf numFmtId="3" fontId="0" fillId="0" borderId="0" xfId="0" applyNumberFormat="1" applyAlignment="1">
      <alignment/>
    </xf>
    <xf numFmtId="0" fontId="8" fillId="0" borderId="6" xfId="0" applyFont="1" applyBorder="1" applyAlignment="1" applyProtection="1">
      <alignment wrapText="1"/>
      <protection locked="0"/>
    </xf>
    <xf numFmtId="3" fontId="0" fillId="0" borderId="0" xfId="0" applyNumberFormat="1" applyFill="1" applyBorder="1" applyAlignment="1">
      <alignment/>
    </xf>
    <xf numFmtId="0" fontId="8" fillId="0" borderId="3" xfId="0" applyFont="1" applyBorder="1" applyAlignment="1" applyProtection="1">
      <alignment horizontal="left" wrapText="1"/>
      <protection locked="0"/>
    </xf>
    <xf numFmtId="0" fontId="8" fillId="0" borderId="9" xfId="0" applyFont="1" applyBorder="1" applyAlignment="1" applyProtection="1">
      <alignment horizontal="left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8" fillId="6" borderId="3" xfId="0" applyFont="1" applyFill="1" applyBorder="1" applyAlignment="1" applyProtection="1">
      <alignment/>
      <protection locked="0"/>
    </xf>
    <xf numFmtId="0" fontId="8" fillId="6" borderId="4" xfId="0" applyFont="1" applyFill="1" applyBorder="1" applyAlignment="1" applyProtection="1">
      <alignment/>
      <protection locked="0"/>
    </xf>
    <xf numFmtId="0" fontId="8" fillId="6" borderId="9" xfId="0" applyFont="1" applyFill="1" applyBorder="1" applyAlignment="1" applyProtection="1">
      <alignment/>
      <protection locked="0"/>
    </xf>
    <xf numFmtId="0" fontId="6" fillId="6" borderId="3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>
      <alignment/>
    </xf>
    <xf numFmtId="0" fontId="8" fillId="6" borderId="3" xfId="0" applyFont="1" applyFill="1" applyBorder="1" applyAlignment="1" applyProtection="1">
      <alignment wrapText="1"/>
      <protection locked="0"/>
    </xf>
    <xf numFmtId="0" fontId="8" fillId="6" borderId="4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Alignment="1" applyProtection="1">
      <alignment wrapText="1"/>
      <protection locked="0"/>
    </xf>
    <xf numFmtId="3" fontId="2" fillId="0" borderId="0" xfId="0" applyNumberFormat="1" applyFont="1" applyFill="1" applyBorder="1" applyAlignment="1">
      <alignment/>
    </xf>
    <xf numFmtId="0" fontId="8" fillId="0" borderId="5" xfId="0" applyFont="1" applyBorder="1" applyAlignment="1" applyProtection="1">
      <alignment horizontal="left" wrapText="1"/>
      <protection locked="0"/>
    </xf>
    <xf numFmtId="3" fontId="6" fillId="0" borderId="5" xfId="0" applyNumberFormat="1" applyFont="1" applyFill="1" applyBorder="1" applyAlignment="1">
      <alignment/>
    </xf>
    <xf numFmtId="3" fontId="6" fillId="6" borderId="5" xfId="0" applyNumberFormat="1" applyFont="1" applyFill="1" applyBorder="1" applyAlignment="1" applyProtection="1">
      <alignment vertical="center"/>
      <protection hidden="1"/>
    </xf>
    <xf numFmtId="3" fontId="8" fillId="0" borderId="3" xfId="0" applyNumberFormat="1" applyFont="1" applyFill="1" applyBorder="1" applyAlignment="1" applyProtection="1">
      <alignment vertical="center"/>
      <protection hidden="1"/>
    </xf>
    <xf numFmtId="0" fontId="8" fillId="2" borderId="10" xfId="0" applyFont="1" applyFill="1" applyBorder="1" applyAlignment="1" applyProtection="1">
      <alignment/>
      <protection locked="0"/>
    </xf>
    <xf numFmtId="49" fontId="8" fillId="0" borderId="6" xfId="0" applyNumberFormat="1" applyFont="1" applyBorder="1" applyAlignment="1" applyProtection="1">
      <alignment horizontal="center"/>
      <protection locked="0"/>
    </xf>
    <xf numFmtId="0" fontId="6" fillId="6" borderId="4" xfId="0" applyFont="1" applyFill="1" applyBorder="1" applyAlignment="1" applyProtection="1">
      <alignment vertical="center" wrapText="1"/>
      <protection locked="0"/>
    </xf>
    <xf numFmtId="3" fontId="8" fillId="6" borderId="4" xfId="0" applyNumberFormat="1" applyFont="1" applyFill="1" applyBorder="1" applyAlignment="1" applyProtection="1">
      <alignment vertical="center"/>
      <protection hidden="1"/>
    </xf>
    <xf numFmtId="0" fontId="8" fillId="0" borderId="4" xfId="0" applyNumberFormat="1" applyFont="1" applyBorder="1" applyAlignment="1" applyProtection="1">
      <alignment wrapText="1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3" fontId="8" fillId="3" borderId="17" xfId="0" applyNumberFormat="1" applyFont="1" applyFill="1" applyBorder="1" applyAlignment="1">
      <alignment/>
    </xf>
    <xf numFmtId="0" fontId="8" fillId="0" borderId="0" xfId="0" applyFont="1" applyBorder="1" applyAlignment="1" applyProtection="1">
      <alignment wrapText="1"/>
      <protection locked="0"/>
    </xf>
    <xf numFmtId="0" fontId="8" fillId="0" borderId="40" xfId="0" applyFont="1" applyBorder="1" applyAlignment="1" applyProtection="1">
      <alignment wrapText="1"/>
      <protection locked="0"/>
    </xf>
    <xf numFmtId="173" fontId="6" fillId="2" borderId="9" xfId="0" applyNumberFormat="1" applyFont="1" applyFill="1" applyBorder="1" applyAlignment="1" applyProtection="1">
      <alignment horizontal="center" vertical="center"/>
      <protection hidden="1"/>
    </xf>
    <xf numFmtId="49" fontId="8" fillId="0" borderId="29" xfId="0" applyNumberFormat="1" applyFont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wrapText="1"/>
      <protection locked="0"/>
    </xf>
    <xf numFmtId="3" fontId="8" fillId="2" borderId="2" xfId="0" applyNumberFormat="1" applyFont="1" applyFill="1" applyBorder="1" applyAlignment="1">
      <alignment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5" borderId="14" xfId="0" applyFont="1" applyFill="1" applyBorder="1" applyAlignment="1" applyProtection="1">
      <alignment horizontal="center" vertical="center"/>
      <protection locked="0"/>
    </xf>
    <xf numFmtId="0" fontId="8" fillId="6" borderId="9" xfId="0" applyFont="1" applyFill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4" xfId="0" applyFont="1" applyBorder="1" applyAlignment="1">
      <alignment wrapText="1"/>
    </xf>
    <xf numFmtId="0" fontId="0" fillId="0" borderId="9" xfId="0" applyFont="1" applyBorder="1" applyAlignment="1">
      <alignment wrapText="1"/>
    </xf>
    <xf numFmtId="3" fontId="7" fillId="0" borderId="0" xfId="0" applyNumberFormat="1" applyFont="1" applyAlignment="1">
      <alignment horizontal="center" vertical="center"/>
    </xf>
    <xf numFmtId="173" fontId="6" fillId="2" borderId="31" xfId="0" applyNumberFormat="1" applyFont="1" applyFill="1" applyBorder="1" applyAlignment="1" applyProtection="1">
      <alignment horizontal="center" vertical="center"/>
      <protection hidden="1"/>
    </xf>
    <xf numFmtId="49" fontId="8" fillId="3" borderId="44" xfId="0" applyNumberFormat="1" applyFont="1" applyFill="1" applyBorder="1" applyAlignment="1" applyProtection="1">
      <alignment horizontal="center"/>
      <protection locked="0"/>
    </xf>
    <xf numFmtId="3" fontId="8" fillId="3" borderId="4" xfId="0" applyNumberFormat="1" applyFont="1" applyFill="1" applyBorder="1" applyAlignment="1" applyProtection="1">
      <alignment wrapText="1"/>
      <protection locked="0"/>
    </xf>
    <xf numFmtId="0" fontId="8" fillId="3" borderId="32" xfId="0" applyFont="1" applyFill="1" applyBorder="1" applyAlignment="1" applyProtection="1">
      <alignment wrapText="1"/>
      <protection locked="0"/>
    </xf>
    <xf numFmtId="0" fontId="8" fillId="0" borderId="40" xfId="0" applyFont="1" applyBorder="1" applyAlignment="1" applyProtection="1">
      <alignment/>
      <protection locked="0"/>
    </xf>
    <xf numFmtId="0" fontId="8" fillId="0" borderId="28" xfId="0" applyFont="1" applyBorder="1" applyAlignment="1" applyProtection="1">
      <alignment wrapText="1"/>
      <protection locked="0"/>
    </xf>
    <xf numFmtId="3" fontId="8" fillId="3" borderId="31" xfId="0" applyNumberFormat="1" applyFont="1" applyFill="1" applyBorder="1" applyAlignment="1">
      <alignment/>
    </xf>
    <xf numFmtId="0" fontId="8" fillId="0" borderId="2" xfId="0" applyFont="1" applyBorder="1" applyAlignment="1" applyProtection="1">
      <alignment horizontal="center" vertical="center"/>
      <protection locked="0"/>
    </xf>
    <xf numFmtId="3" fontId="8" fillId="3" borderId="11" xfId="0" applyNumberFormat="1" applyFont="1" applyFill="1" applyBorder="1" applyAlignment="1" applyProtection="1">
      <alignment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3" fontId="8" fillId="5" borderId="9" xfId="0" applyNumberFormat="1" applyFont="1" applyFill="1" applyBorder="1" applyAlignment="1" applyProtection="1">
      <alignment wrapText="1"/>
      <protection locked="0"/>
    </xf>
    <xf numFmtId="0" fontId="0" fillId="0" borderId="4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4" xfId="0" applyFont="1" applyBorder="1" applyAlignment="1">
      <alignment vertical="center"/>
    </xf>
    <xf numFmtId="3" fontId="8" fillId="0" borderId="15" xfId="0" applyNumberFormat="1" applyFont="1" applyFill="1" applyBorder="1" applyAlignment="1" applyProtection="1">
      <alignment vertical="center" wrapText="1"/>
      <protection locked="0"/>
    </xf>
    <xf numFmtId="3" fontId="8" fillId="0" borderId="15" xfId="0" applyNumberFormat="1" applyFont="1" applyBorder="1" applyAlignment="1" applyProtection="1">
      <alignment vertical="center" wrapText="1"/>
      <protection locked="0"/>
    </xf>
    <xf numFmtId="3" fontId="8" fillId="0" borderId="14" xfId="0" applyNumberFormat="1" applyFont="1" applyBorder="1" applyAlignment="1" applyProtection="1">
      <alignment vertical="center" wrapText="1"/>
      <protection locked="0"/>
    </xf>
    <xf numFmtId="3" fontId="8" fillId="0" borderId="0" xfId="0" applyNumberFormat="1" applyFont="1" applyBorder="1" applyAlignment="1" applyProtection="1">
      <alignment vertical="center" wrapText="1"/>
      <protection locked="0"/>
    </xf>
    <xf numFmtId="3" fontId="8" fillId="0" borderId="5" xfId="0" applyNumberFormat="1" applyFont="1" applyBorder="1" applyAlignment="1" applyProtection="1">
      <alignment vertical="center"/>
      <protection locked="0"/>
    </xf>
    <xf numFmtId="3" fontId="8" fillId="0" borderId="22" xfId="0" applyNumberFormat="1" applyFont="1" applyBorder="1" applyAlignment="1" applyProtection="1">
      <alignment vertical="center" wrapText="1"/>
      <protection locked="0"/>
    </xf>
    <xf numFmtId="43" fontId="0" fillId="0" borderId="4" xfId="15" applyFont="1" applyBorder="1" applyAlignment="1">
      <alignment vertical="center"/>
    </xf>
    <xf numFmtId="0" fontId="0" fillId="0" borderId="9" xfId="0" applyFont="1" applyBorder="1" applyAlignment="1">
      <alignment vertical="center"/>
    </xf>
    <xf numFmtId="3" fontId="8" fillId="0" borderId="28" xfId="0" applyNumberFormat="1" applyFont="1" applyBorder="1" applyAlignment="1" applyProtection="1">
      <alignment vertical="center"/>
      <protection locked="0"/>
    </xf>
    <xf numFmtId="3" fontId="8" fillId="0" borderId="40" xfId="0" applyNumberFormat="1" applyFont="1" applyBorder="1" applyAlignment="1" applyProtection="1">
      <alignment vertical="center"/>
      <protection locked="0"/>
    </xf>
    <xf numFmtId="3" fontId="8" fillId="0" borderId="41" xfId="0" applyNumberFormat="1" applyFont="1" applyBorder="1" applyAlignment="1" applyProtection="1">
      <alignment vertical="center"/>
      <protection locked="0"/>
    </xf>
    <xf numFmtId="3" fontId="8" fillId="0" borderId="45" xfId="0" applyNumberFormat="1" applyFont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 wrapText="1"/>
      <protection hidden="1"/>
    </xf>
    <xf numFmtId="0" fontId="6" fillId="6" borderId="9" xfId="0" applyFont="1" applyFill="1" applyBorder="1" applyAlignment="1" applyProtection="1">
      <alignment vertical="center" wrapText="1"/>
      <protection locked="0"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wrapText="1"/>
    </xf>
    <xf numFmtId="0" fontId="8" fillId="0" borderId="29" xfId="0" applyFont="1" applyBorder="1" applyAlignment="1" applyProtection="1">
      <alignment wrapText="1"/>
      <protection locked="0"/>
    </xf>
    <xf numFmtId="0" fontId="8" fillId="0" borderId="30" xfId="0" applyFont="1" applyBorder="1" applyAlignment="1" applyProtection="1">
      <alignment wrapText="1"/>
      <protection locked="0"/>
    </xf>
    <xf numFmtId="0" fontId="6" fillId="0" borderId="28" xfId="0" applyFont="1" applyFill="1" applyBorder="1" applyAlignment="1" applyProtection="1">
      <alignment vertical="center"/>
      <protection locked="0"/>
    </xf>
    <xf numFmtId="0" fontId="8" fillId="0" borderId="41" xfId="0" applyFont="1" applyBorder="1" applyAlignment="1" applyProtection="1">
      <alignment/>
      <protection locked="0"/>
    </xf>
    <xf numFmtId="0" fontId="8" fillId="0" borderId="46" xfId="0" applyFont="1" applyBorder="1" applyAlignment="1" applyProtection="1">
      <alignment/>
      <protection locked="0"/>
    </xf>
    <xf numFmtId="0" fontId="8" fillId="0" borderId="47" xfId="0" applyFont="1" applyBorder="1" applyAlignment="1" applyProtection="1">
      <alignment wrapText="1"/>
      <protection locked="0"/>
    </xf>
    <xf numFmtId="0" fontId="8" fillId="0" borderId="41" xfId="0" applyFont="1" applyBorder="1" applyAlignment="1" applyProtection="1">
      <alignment wrapText="1"/>
      <protection locked="0"/>
    </xf>
    <xf numFmtId="0" fontId="8" fillId="0" borderId="29" xfId="0" applyFont="1" applyBorder="1" applyAlignment="1" applyProtection="1">
      <alignment/>
      <protection locked="0"/>
    </xf>
    <xf numFmtId="0" fontId="8" fillId="0" borderId="28" xfId="0" applyFont="1" applyBorder="1" applyAlignment="1" applyProtection="1">
      <alignment/>
      <protection locked="0"/>
    </xf>
    <xf numFmtId="0" fontId="8" fillId="6" borderId="40" xfId="0" applyFont="1" applyFill="1" applyBorder="1" applyAlignment="1" applyProtection="1">
      <alignment wrapText="1"/>
      <protection locked="0"/>
    </xf>
    <xf numFmtId="3" fontId="15" fillId="0" borderId="4" xfId="0" applyNumberFormat="1" applyFont="1" applyFill="1" applyBorder="1" applyAlignment="1">
      <alignment/>
    </xf>
    <xf numFmtId="3" fontId="15" fillId="0" borderId="4" xfId="0" applyNumberFormat="1" applyFont="1" applyBorder="1" applyAlignment="1" applyProtection="1">
      <alignment vertical="center"/>
      <protection locked="0"/>
    </xf>
    <xf numFmtId="3" fontId="15" fillId="6" borderId="3" xfId="0" applyNumberFormat="1" applyFont="1" applyFill="1" applyBorder="1" applyAlignment="1" applyProtection="1">
      <alignment vertical="center"/>
      <protection hidden="1"/>
    </xf>
    <xf numFmtId="3" fontId="15" fillId="0" borderId="4" xfId="0" applyNumberFormat="1" applyFont="1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L702"/>
  <sheetViews>
    <sheetView zoomScale="75" zoomScaleNormal="75" workbookViewId="0" topLeftCell="A227">
      <selection activeCell="L244" sqref="L244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49.625" style="0" customWidth="1"/>
    <col min="4" max="4" width="6.00390625" style="0" customWidth="1"/>
    <col min="5" max="5" width="12.75390625" style="0" customWidth="1"/>
    <col min="6" max="7" width="11.875" style="0" customWidth="1"/>
    <col min="8" max="8" width="11.625" style="0" customWidth="1"/>
    <col min="9" max="9" width="11.375" style="0" customWidth="1"/>
    <col min="10" max="10" width="10.25390625" style="0" customWidth="1"/>
    <col min="11" max="11" width="10.125" style="0" customWidth="1"/>
    <col min="12" max="12" width="12.75390625" style="0" customWidth="1"/>
    <col min="13" max="13" width="17.125" style="0" customWidth="1"/>
  </cols>
  <sheetData>
    <row r="1" spans="1:12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232"/>
    </row>
    <row r="2" spans="1:12" ht="12.75">
      <c r="A2" s="18"/>
      <c r="B2" s="18"/>
      <c r="C2" s="18"/>
      <c r="D2" s="18"/>
      <c r="E2" s="19"/>
      <c r="F2" s="19"/>
      <c r="G2" s="48"/>
      <c r="H2" s="48" t="s">
        <v>479</v>
      </c>
      <c r="I2" s="7"/>
      <c r="J2" s="7"/>
      <c r="K2" s="18"/>
      <c r="L2" s="232"/>
    </row>
    <row r="3" spans="1:12" ht="12.75">
      <c r="A3" s="18"/>
      <c r="B3" s="18"/>
      <c r="C3" s="18"/>
      <c r="D3" s="18"/>
      <c r="E3" s="19"/>
      <c r="F3" s="19"/>
      <c r="G3" s="48"/>
      <c r="H3" s="48" t="s">
        <v>263</v>
      </c>
      <c r="I3" s="7"/>
      <c r="J3" s="7"/>
      <c r="K3" s="18"/>
      <c r="L3" s="232"/>
    </row>
    <row r="4" spans="1:12" ht="12.75">
      <c r="A4" s="18"/>
      <c r="B4" s="18"/>
      <c r="C4" s="18"/>
      <c r="D4" s="18"/>
      <c r="E4" s="19"/>
      <c r="F4" s="19"/>
      <c r="G4" s="48"/>
      <c r="H4" s="48" t="s">
        <v>22</v>
      </c>
      <c r="I4" s="7"/>
      <c r="J4" s="7"/>
      <c r="K4" s="18"/>
      <c r="L4" s="232"/>
    </row>
    <row r="5" spans="1:12" ht="12.75">
      <c r="A5" s="18"/>
      <c r="B5" s="18"/>
      <c r="C5" s="18"/>
      <c r="D5" s="18"/>
      <c r="E5" s="19"/>
      <c r="F5" s="19"/>
      <c r="G5" s="48"/>
      <c r="H5" s="48" t="s">
        <v>264</v>
      </c>
      <c r="I5" s="7"/>
      <c r="J5" s="7"/>
      <c r="K5" s="18"/>
      <c r="L5" s="232"/>
    </row>
    <row r="6" spans="1:12" ht="12.75">
      <c r="A6" s="18"/>
      <c r="B6" s="18"/>
      <c r="C6" s="18"/>
      <c r="D6" s="18"/>
      <c r="E6" s="18"/>
      <c r="F6" s="18"/>
      <c r="G6" s="49"/>
      <c r="H6" s="49"/>
      <c r="I6" s="49"/>
      <c r="J6" s="49"/>
      <c r="K6" s="18"/>
      <c r="L6" s="232"/>
    </row>
    <row r="7" spans="1:12" ht="13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232"/>
    </row>
    <row r="8" spans="1:12" ht="20.25">
      <c r="A8" s="20"/>
      <c r="B8" s="21"/>
      <c r="C8" s="44" t="s">
        <v>23</v>
      </c>
      <c r="D8" s="51"/>
      <c r="E8" s="51"/>
      <c r="F8" s="51"/>
      <c r="G8" s="50"/>
      <c r="H8" s="50"/>
      <c r="I8" s="20"/>
      <c r="J8" s="20"/>
      <c r="K8" s="20"/>
      <c r="L8" s="233"/>
    </row>
    <row r="9" spans="1:12" ht="12.75">
      <c r="A9" s="18"/>
      <c r="B9" s="18"/>
      <c r="C9" s="18"/>
      <c r="D9" s="18"/>
      <c r="E9" s="23"/>
      <c r="F9" s="23"/>
      <c r="G9" s="23"/>
      <c r="H9" s="23"/>
      <c r="I9" s="23"/>
      <c r="J9" s="23"/>
      <c r="K9" s="23"/>
      <c r="L9" s="232"/>
    </row>
    <row r="10" spans="1:12" ht="13.5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232"/>
    </row>
    <row r="11" spans="1:12" ht="59.25" customHeight="1" thickBot="1">
      <c r="A11" s="69" t="s">
        <v>107</v>
      </c>
      <c r="B11" s="69" t="s">
        <v>108</v>
      </c>
      <c r="C11" s="84" t="s">
        <v>109</v>
      </c>
      <c r="D11" s="69" t="s">
        <v>110</v>
      </c>
      <c r="E11" s="45" t="s">
        <v>139</v>
      </c>
      <c r="F11" s="45" t="s">
        <v>140</v>
      </c>
      <c r="G11" s="45" t="s">
        <v>141</v>
      </c>
      <c r="H11" s="45" t="s">
        <v>91</v>
      </c>
      <c r="I11" s="45" t="s">
        <v>485</v>
      </c>
      <c r="J11" s="45" t="s">
        <v>457</v>
      </c>
      <c r="K11" s="45" t="s">
        <v>49</v>
      </c>
      <c r="L11" s="232"/>
    </row>
    <row r="12" spans="1:12" ht="14.25" customHeight="1" thickBot="1">
      <c r="A12" s="158"/>
      <c r="B12" s="158">
        <v>2</v>
      </c>
      <c r="C12" s="274">
        <v>3</v>
      </c>
      <c r="D12" s="158">
        <v>4</v>
      </c>
      <c r="E12" s="274">
        <v>5</v>
      </c>
      <c r="F12" s="274">
        <v>6</v>
      </c>
      <c r="G12" s="274">
        <v>7</v>
      </c>
      <c r="H12" s="274">
        <v>8</v>
      </c>
      <c r="I12" s="274">
        <v>9</v>
      </c>
      <c r="J12" s="274">
        <v>10</v>
      </c>
      <c r="K12" s="274">
        <v>11</v>
      </c>
      <c r="L12" s="232"/>
    </row>
    <row r="13" spans="1:12" ht="24" customHeight="1" thickBot="1">
      <c r="A13" s="52" t="s">
        <v>111</v>
      </c>
      <c r="B13" s="65"/>
      <c r="C13" s="275" t="s">
        <v>112</v>
      </c>
      <c r="D13" s="65"/>
      <c r="E13" s="366">
        <f aca="true" t="shared" si="0" ref="E13:J13">SUM(E14+E16)</f>
        <v>41650</v>
      </c>
      <c r="F13" s="56">
        <f t="shared" si="0"/>
        <v>1900</v>
      </c>
      <c r="G13" s="56">
        <f t="shared" si="0"/>
        <v>1900</v>
      </c>
      <c r="H13" s="56">
        <f t="shared" si="0"/>
        <v>1900</v>
      </c>
      <c r="I13" s="56">
        <f t="shared" si="0"/>
        <v>0</v>
      </c>
      <c r="J13" s="56">
        <f t="shared" si="0"/>
        <v>0</v>
      </c>
      <c r="K13" s="64">
        <f>G13/E13</f>
        <v>0.04561824729891957</v>
      </c>
      <c r="L13" s="232"/>
    </row>
    <row r="14" spans="1:12" ht="19.5" customHeight="1" thickBot="1">
      <c r="A14" s="74"/>
      <c r="B14" s="329" t="s">
        <v>125</v>
      </c>
      <c r="C14" s="277" t="s">
        <v>287</v>
      </c>
      <c r="D14" s="291"/>
      <c r="E14" s="367">
        <f>SUM(E15)</f>
        <v>1650</v>
      </c>
      <c r="F14" s="294">
        <f>SUM(F15)</f>
        <v>1900</v>
      </c>
      <c r="G14" s="294">
        <f>SUM(H14:J14)</f>
        <v>1900</v>
      </c>
      <c r="H14" s="294">
        <f>SUM(H15)</f>
        <v>1900</v>
      </c>
      <c r="I14" s="294">
        <f>SUM(I15)</f>
        <v>0</v>
      </c>
      <c r="J14" s="294">
        <f>SUM(J15)</f>
        <v>0</v>
      </c>
      <c r="K14" s="64">
        <f aca="true" t="shared" si="1" ref="K14:K79">G14/E14</f>
        <v>1.1515151515151516</v>
      </c>
      <c r="L14" s="232"/>
    </row>
    <row r="15" spans="1:12" ht="27.75" customHeight="1" thickBot="1">
      <c r="A15" s="74"/>
      <c r="B15" s="94"/>
      <c r="C15" s="406" t="s">
        <v>349</v>
      </c>
      <c r="D15" s="315">
        <v>2850</v>
      </c>
      <c r="E15" s="368">
        <v>1650</v>
      </c>
      <c r="F15" s="299">
        <v>1900</v>
      </c>
      <c r="G15" s="344">
        <f>SUM(H15:J15)</f>
        <v>1900</v>
      </c>
      <c r="H15" s="299">
        <v>1900</v>
      </c>
      <c r="I15" s="299"/>
      <c r="J15" s="299"/>
      <c r="K15" s="64">
        <f t="shared" si="1"/>
        <v>1.1515151515151516</v>
      </c>
      <c r="L15" s="232"/>
    </row>
    <row r="16" spans="1:12" ht="27.75" customHeight="1" thickBot="1">
      <c r="A16" s="74"/>
      <c r="B16" s="267" t="s">
        <v>78</v>
      </c>
      <c r="C16" s="277" t="s">
        <v>360</v>
      </c>
      <c r="D16" s="291"/>
      <c r="E16" s="367">
        <f aca="true" t="shared" si="2" ref="E16:J16">SUM(E17)</f>
        <v>40000</v>
      </c>
      <c r="F16" s="294">
        <f t="shared" si="2"/>
        <v>0</v>
      </c>
      <c r="G16" s="294">
        <f t="shared" si="2"/>
        <v>0</v>
      </c>
      <c r="H16" s="294">
        <f t="shared" si="2"/>
        <v>0</v>
      </c>
      <c r="I16" s="294">
        <f t="shared" si="2"/>
        <v>0</v>
      </c>
      <c r="J16" s="294">
        <f t="shared" si="2"/>
        <v>0</v>
      </c>
      <c r="K16" s="64">
        <f t="shared" si="1"/>
        <v>0</v>
      </c>
      <c r="L16" s="232"/>
    </row>
    <row r="17" spans="1:12" ht="24" customHeight="1" thickBot="1">
      <c r="A17" s="74"/>
      <c r="B17" s="94"/>
      <c r="C17" s="407" t="s">
        <v>119</v>
      </c>
      <c r="D17" s="315">
        <v>4300</v>
      </c>
      <c r="E17" s="368">
        <v>40000</v>
      </c>
      <c r="F17" s="299"/>
      <c r="G17" s="299"/>
      <c r="H17" s="299"/>
      <c r="I17" s="299"/>
      <c r="J17" s="299"/>
      <c r="K17" s="64">
        <f t="shared" si="1"/>
        <v>0</v>
      </c>
      <c r="L17" s="232"/>
    </row>
    <row r="18" spans="1:12" ht="23.25" customHeight="1" thickBot="1">
      <c r="A18" s="52" t="s">
        <v>127</v>
      </c>
      <c r="B18" s="52"/>
      <c r="C18" s="275" t="s">
        <v>128</v>
      </c>
      <c r="D18" s="65"/>
      <c r="E18" s="366">
        <f aca="true" t="shared" si="3" ref="E18:J19">SUM(E19)</f>
        <v>1000</v>
      </c>
      <c r="F18" s="56">
        <f t="shared" si="3"/>
        <v>500</v>
      </c>
      <c r="G18" s="56">
        <f t="shared" si="3"/>
        <v>500</v>
      </c>
      <c r="H18" s="56">
        <f t="shared" si="3"/>
        <v>500</v>
      </c>
      <c r="I18" s="56">
        <f t="shared" si="3"/>
        <v>0</v>
      </c>
      <c r="J18" s="56">
        <f t="shared" si="3"/>
        <v>0</v>
      </c>
      <c r="K18" s="64">
        <f t="shared" si="1"/>
        <v>0.5</v>
      </c>
      <c r="L18" s="232"/>
    </row>
    <row r="19" spans="1:12" ht="18" customHeight="1" thickBot="1">
      <c r="A19" s="116"/>
      <c r="B19" s="269" t="s">
        <v>129</v>
      </c>
      <c r="C19" s="279" t="s">
        <v>131</v>
      </c>
      <c r="D19" s="289"/>
      <c r="E19" s="367">
        <f t="shared" si="3"/>
        <v>1000</v>
      </c>
      <c r="F19" s="294">
        <f t="shared" si="3"/>
        <v>500</v>
      </c>
      <c r="G19" s="294">
        <f t="shared" si="3"/>
        <v>500</v>
      </c>
      <c r="H19" s="294">
        <f t="shared" si="3"/>
        <v>500</v>
      </c>
      <c r="I19" s="294">
        <f t="shared" si="3"/>
        <v>0</v>
      </c>
      <c r="J19" s="294">
        <f t="shared" si="3"/>
        <v>0</v>
      </c>
      <c r="K19" s="64">
        <f t="shared" si="1"/>
        <v>0.5</v>
      </c>
      <c r="L19" s="232"/>
    </row>
    <row r="20" spans="1:12" ht="13.5" thickBot="1">
      <c r="A20" s="74"/>
      <c r="B20" s="94"/>
      <c r="C20" s="407" t="s">
        <v>119</v>
      </c>
      <c r="D20" s="117">
        <v>4300</v>
      </c>
      <c r="E20" s="368">
        <v>1000</v>
      </c>
      <c r="F20" s="305">
        <v>500</v>
      </c>
      <c r="G20" s="305">
        <f>SUM(H20:J20)</f>
        <v>500</v>
      </c>
      <c r="H20" s="299">
        <v>500</v>
      </c>
      <c r="I20" s="305"/>
      <c r="J20" s="305"/>
      <c r="K20" s="64">
        <f t="shared" si="1"/>
        <v>0.5</v>
      </c>
      <c r="L20" s="232"/>
    </row>
    <row r="21" spans="1:12" ht="22.5" customHeight="1" thickBot="1">
      <c r="A21" s="65">
        <v>600</v>
      </c>
      <c r="B21" s="52"/>
      <c r="C21" s="275" t="s">
        <v>132</v>
      </c>
      <c r="D21" s="65"/>
      <c r="E21" s="366">
        <f>SUM(E22+E30+E45+E75)</f>
        <v>22375043</v>
      </c>
      <c r="F21" s="56">
        <f>SUM(F22+F30+F45+F75)</f>
        <v>24596076</v>
      </c>
      <c r="G21" s="56">
        <f>IF(SUM(G22,G30,G45,G75)&gt;0,SUM(G22,G30,G45,G75),"")</f>
        <v>23996050</v>
      </c>
      <c r="H21" s="56">
        <f>IF(SUM(H22,H30,H45,H75)&gt;0,SUM(H22,H30,H45,H75),"")</f>
        <v>14338651</v>
      </c>
      <c r="I21" s="56">
        <f>IF(SUM(I22,I30,I45,I75)&gt;0,SUM(I22,I30,I45,I75),"")</f>
        <v>9657399</v>
      </c>
      <c r="J21" s="56">
        <f>SUM(J22+J30+J45+J75)</f>
        <v>0</v>
      </c>
      <c r="K21" s="64">
        <f t="shared" si="1"/>
        <v>1.0724471009955154</v>
      </c>
      <c r="L21" s="232"/>
    </row>
    <row r="22" spans="1:12" ht="18" customHeight="1" thickBot="1">
      <c r="A22" s="116"/>
      <c r="B22" s="268">
        <v>60004</v>
      </c>
      <c r="C22" s="278" t="s">
        <v>133</v>
      </c>
      <c r="D22" s="288"/>
      <c r="E22" s="369">
        <f aca="true" t="shared" si="4" ref="E22:J22">SUM(E23:E29)-E24</f>
        <v>4466803</v>
      </c>
      <c r="F22" s="369">
        <f t="shared" si="4"/>
        <v>6585272</v>
      </c>
      <c r="G22" s="369">
        <f t="shared" si="4"/>
        <v>6585272</v>
      </c>
      <c r="H22" s="369">
        <f t="shared" si="4"/>
        <v>1050690</v>
      </c>
      <c r="I22" s="369">
        <f t="shared" si="4"/>
        <v>5534582</v>
      </c>
      <c r="J22" s="369">
        <f t="shared" si="4"/>
        <v>0</v>
      </c>
      <c r="K22" s="64">
        <f t="shared" si="1"/>
        <v>1.4742696286359618</v>
      </c>
      <c r="L22" s="232"/>
    </row>
    <row r="23" spans="1:12" ht="18" customHeight="1" thickBot="1">
      <c r="A23" s="74"/>
      <c r="B23" s="94"/>
      <c r="C23" s="136" t="s">
        <v>284</v>
      </c>
      <c r="D23" s="316">
        <v>2650</v>
      </c>
      <c r="E23" s="370">
        <v>2636460</v>
      </c>
      <c r="F23" s="298">
        <v>2834600</v>
      </c>
      <c r="G23" s="298">
        <f>SUM(H23:J23)</f>
        <v>2834600</v>
      </c>
      <c r="H23" s="298"/>
      <c r="I23" s="298">
        <f>F23</f>
        <v>2834600</v>
      </c>
      <c r="J23" s="298"/>
      <c r="K23" s="64">
        <f t="shared" si="1"/>
        <v>1.0751538047229998</v>
      </c>
      <c r="L23" s="232"/>
    </row>
    <row r="24" spans="1:12" ht="26.25" customHeight="1" thickBot="1">
      <c r="A24" s="74"/>
      <c r="B24" s="94"/>
      <c r="C24" s="134" t="s">
        <v>495</v>
      </c>
      <c r="D24" s="351"/>
      <c r="E24" s="371">
        <f aca="true" t="shared" si="5" ref="E24:J24">SUM(E25:E26)</f>
        <v>1800000</v>
      </c>
      <c r="F24" s="371">
        <f t="shared" si="5"/>
        <v>3600672</v>
      </c>
      <c r="G24" s="371">
        <f t="shared" si="5"/>
        <v>3600672</v>
      </c>
      <c r="H24" s="371">
        <f t="shared" si="5"/>
        <v>900690</v>
      </c>
      <c r="I24" s="371">
        <f t="shared" si="5"/>
        <v>2699982</v>
      </c>
      <c r="J24" s="371">
        <f t="shared" si="5"/>
        <v>0</v>
      </c>
      <c r="K24" s="64">
        <f t="shared" si="1"/>
        <v>2.000373333333333</v>
      </c>
      <c r="L24" s="232"/>
    </row>
    <row r="25" spans="1:12" ht="26.25" customHeight="1" thickBot="1">
      <c r="A25" s="74"/>
      <c r="B25" s="94"/>
      <c r="C25" s="134" t="s">
        <v>494</v>
      </c>
      <c r="D25" s="215">
        <v>6068</v>
      </c>
      <c r="E25" s="372">
        <v>1349991</v>
      </c>
      <c r="F25" s="86">
        <v>2699982</v>
      </c>
      <c r="G25" s="86">
        <f>SUM(H25:J25)</f>
        <v>2699982</v>
      </c>
      <c r="H25" s="86"/>
      <c r="I25" s="86">
        <v>2699982</v>
      </c>
      <c r="J25" s="86"/>
      <c r="K25" s="64">
        <f t="shared" si="1"/>
        <v>2</v>
      </c>
      <c r="L25" s="232"/>
    </row>
    <row r="26" spans="1:12" ht="27" customHeight="1" thickBot="1">
      <c r="A26" s="74"/>
      <c r="B26" s="94"/>
      <c r="C26" s="134" t="s">
        <v>495</v>
      </c>
      <c r="D26" s="215">
        <v>6069</v>
      </c>
      <c r="E26" s="372">
        <v>450009</v>
      </c>
      <c r="F26" s="86">
        <v>900690</v>
      </c>
      <c r="G26" s="86">
        <f>SUM(H26:J26)</f>
        <v>900690</v>
      </c>
      <c r="H26" s="86">
        <v>900690</v>
      </c>
      <c r="I26" s="86"/>
      <c r="J26" s="86"/>
      <c r="K26" s="64">
        <f t="shared" si="1"/>
        <v>2.001493303467264</v>
      </c>
      <c r="L26" s="232"/>
    </row>
    <row r="27" spans="1:12" ht="43.5" customHeight="1" thickBot="1">
      <c r="A27" s="74"/>
      <c r="B27" s="94"/>
      <c r="C27" s="134" t="s">
        <v>3</v>
      </c>
      <c r="D27" s="215">
        <v>6210</v>
      </c>
      <c r="E27" s="372">
        <v>30000</v>
      </c>
      <c r="F27" s="342"/>
      <c r="G27" s="86">
        <f>SUM(H27:J27)</f>
        <v>0</v>
      </c>
      <c r="H27" s="342"/>
      <c r="I27" s="342"/>
      <c r="J27" s="342"/>
      <c r="K27" s="64">
        <f t="shared" si="1"/>
        <v>0</v>
      </c>
      <c r="L27" s="232"/>
    </row>
    <row r="28" spans="1:12" ht="16.5" customHeight="1" thickBot="1">
      <c r="A28" s="74"/>
      <c r="B28" s="94"/>
      <c r="C28" s="134" t="s">
        <v>119</v>
      </c>
      <c r="D28" s="326">
        <v>4300</v>
      </c>
      <c r="E28" s="372">
        <v>343</v>
      </c>
      <c r="F28" s="342"/>
      <c r="G28" s="86">
        <f>SUM(H28:J28)</f>
        <v>0</v>
      </c>
      <c r="H28" s="342"/>
      <c r="I28" s="342"/>
      <c r="J28" s="342"/>
      <c r="K28" s="64">
        <f t="shared" si="1"/>
        <v>0</v>
      </c>
      <c r="L28" s="232"/>
    </row>
    <row r="29" spans="1:12" ht="16.5" customHeight="1" thickBot="1">
      <c r="A29" s="74"/>
      <c r="B29" s="94"/>
      <c r="C29" s="407" t="s">
        <v>355</v>
      </c>
      <c r="D29" s="315">
        <v>6050</v>
      </c>
      <c r="E29" s="368"/>
      <c r="F29" s="397">
        <v>150000</v>
      </c>
      <c r="G29" s="298">
        <f>SUM(H29:J29)</f>
        <v>150000</v>
      </c>
      <c r="H29" s="397">
        <v>150000</v>
      </c>
      <c r="I29" s="397"/>
      <c r="J29" s="397"/>
      <c r="K29" s="64"/>
      <c r="L29" s="232"/>
    </row>
    <row r="30" spans="1:12" ht="18" customHeight="1" thickBot="1">
      <c r="A30" s="117"/>
      <c r="B30" s="269">
        <v>60015</v>
      </c>
      <c r="C30" s="279" t="s">
        <v>135</v>
      </c>
      <c r="D30" s="289"/>
      <c r="E30" s="367">
        <f aca="true" t="shared" si="6" ref="E30:J30">SUM(E31:E44)-E31-E41</f>
        <v>9040108</v>
      </c>
      <c r="F30" s="367">
        <f t="shared" si="6"/>
        <v>8914218</v>
      </c>
      <c r="G30" s="367">
        <f t="shared" si="6"/>
        <v>8754218</v>
      </c>
      <c r="H30" s="367">
        <f t="shared" si="6"/>
        <v>5500013</v>
      </c>
      <c r="I30" s="367">
        <f t="shared" si="6"/>
        <v>3254205</v>
      </c>
      <c r="J30" s="367">
        <f t="shared" si="6"/>
        <v>0</v>
      </c>
      <c r="K30" s="64">
        <f t="shared" si="1"/>
        <v>0.9683753778162827</v>
      </c>
      <c r="L30" s="232"/>
    </row>
    <row r="31" spans="1:12" ht="18" customHeight="1" thickBot="1">
      <c r="A31" s="74"/>
      <c r="B31" s="94"/>
      <c r="C31" s="136" t="s">
        <v>136</v>
      </c>
      <c r="D31" s="354">
        <v>4300</v>
      </c>
      <c r="E31" s="349">
        <f aca="true" t="shared" si="7" ref="E31:J31">SUM(E32:E35)</f>
        <v>2373259</v>
      </c>
      <c r="F31" s="349">
        <f t="shared" si="7"/>
        <v>2522500</v>
      </c>
      <c r="G31" s="349">
        <f t="shared" si="7"/>
        <v>2362500</v>
      </c>
      <c r="H31" s="349">
        <f t="shared" si="7"/>
        <v>2362500</v>
      </c>
      <c r="I31" s="349">
        <f t="shared" si="7"/>
        <v>0</v>
      </c>
      <c r="J31" s="349">
        <f t="shared" si="7"/>
        <v>0</v>
      </c>
      <c r="K31" s="64">
        <f t="shared" si="1"/>
        <v>0.9954665714951465</v>
      </c>
      <c r="L31" s="234"/>
    </row>
    <row r="32" spans="1:12" ht="13.5" thickBot="1">
      <c r="A32" s="74"/>
      <c r="B32" s="94"/>
      <c r="C32" s="134" t="s">
        <v>137</v>
      </c>
      <c r="D32" s="215"/>
      <c r="E32" s="372">
        <v>1787042</v>
      </c>
      <c r="F32" s="86">
        <v>1900000</v>
      </c>
      <c r="G32" s="86">
        <f aca="true" t="shared" si="8" ref="G32:G40">SUM(H32:J32)</f>
        <v>1750000</v>
      </c>
      <c r="H32" s="86">
        <v>1750000</v>
      </c>
      <c r="I32" s="86"/>
      <c r="J32" s="86"/>
      <c r="K32" s="64">
        <f t="shared" si="1"/>
        <v>0.9792718917630363</v>
      </c>
      <c r="L32" s="232"/>
    </row>
    <row r="33" spans="1:12" ht="13.5" thickBot="1">
      <c r="A33" s="74"/>
      <c r="B33" s="94"/>
      <c r="C33" s="134" t="s">
        <v>138</v>
      </c>
      <c r="D33" s="215"/>
      <c r="E33" s="372">
        <v>416217</v>
      </c>
      <c r="F33" s="86">
        <v>422500</v>
      </c>
      <c r="G33" s="86">
        <f t="shared" si="8"/>
        <v>422500</v>
      </c>
      <c r="H33" s="86">
        <v>422500</v>
      </c>
      <c r="I33" s="86"/>
      <c r="J33" s="86"/>
      <c r="K33" s="64">
        <f t="shared" si="1"/>
        <v>1.0150954910539454</v>
      </c>
      <c r="L33" s="232"/>
    </row>
    <row r="34" spans="1:12" ht="13.5" thickBot="1">
      <c r="A34" s="74"/>
      <c r="B34" s="94"/>
      <c r="C34" s="134" t="s">
        <v>145</v>
      </c>
      <c r="D34" s="215"/>
      <c r="E34" s="372">
        <v>120000</v>
      </c>
      <c r="F34" s="86">
        <v>150000</v>
      </c>
      <c r="G34" s="86">
        <f t="shared" si="8"/>
        <v>140000</v>
      </c>
      <c r="H34" s="86">
        <v>140000</v>
      </c>
      <c r="I34" s="86"/>
      <c r="J34" s="86"/>
      <c r="K34" s="64">
        <f t="shared" si="1"/>
        <v>1.1666666666666667</v>
      </c>
      <c r="L34" s="232"/>
    </row>
    <row r="35" spans="1:12" ht="13.5" thickBot="1">
      <c r="A35" s="74"/>
      <c r="B35" s="94"/>
      <c r="C35" s="134" t="s">
        <v>146</v>
      </c>
      <c r="D35" s="215"/>
      <c r="E35" s="372">
        <v>50000</v>
      </c>
      <c r="F35" s="86">
        <v>50000</v>
      </c>
      <c r="G35" s="86">
        <f t="shared" si="8"/>
        <v>50000</v>
      </c>
      <c r="H35" s="86">
        <v>50000</v>
      </c>
      <c r="I35" s="86"/>
      <c r="J35" s="86"/>
      <c r="K35" s="64">
        <f t="shared" si="1"/>
        <v>1</v>
      </c>
      <c r="L35" s="232"/>
    </row>
    <row r="36" spans="1:12" ht="15.75" customHeight="1" thickBot="1">
      <c r="A36" s="74"/>
      <c r="B36" s="94"/>
      <c r="C36" s="134" t="s">
        <v>147</v>
      </c>
      <c r="D36" s="215">
        <v>4260</v>
      </c>
      <c r="E36" s="372">
        <v>56000</v>
      </c>
      <c r="F36" s="86">
        <v>60000</v>
      </c>
      <c r="G36" s="86">
        <f t="shared" si="8"/>
        <v>60000</v>
      </c>
      <c r="H36" s="303">
        <v>60000</v>
      </c>
      <c r="I36" s="86"/>
      <c r="J36" s="86"/>
      <c r="K36" s="64">
        <f t="shared" si="1"/>
        <v>1.0714285714285714</v>
      </c>
      <c r="L36" s="232"/>
    </row>
    <row r="37" spans="1:12" ht="24.75" thickBot="1">
      <c r="A37" s="74"/>
      <c r="B37" s="94"/>
      <c r="C37" s="132" t="s">
        <v>419</v>
      </c>
      <c r="D37" s="215">
        <v>6050</v>
      </c>
      <c r="E37" s="372">
        <v>136000</v>
      </c>
      <c r="F37" s="86"/>
      <c r="G37" s="86">
        <f t="shared" si="8"/>
        <v>0</v>
      </c>
      <c r="H37" s="86"/>
      <c r="I37" s="86"/>
      <c r="J37" s="86"/>
      <c r="K37" s="64">
        <f t="shared" si="1"/>
        <v>0</v>
      </c>
      <c r="L37" s="232"/>
    </row>
    <row r="38" spans="1:12" ht="24.75" thickBot="1">
      <c r="A38" s="74"/>
      <c r="B38" s="94"/>
      <c r="C38" s="132" t="s">
        <v>175</v>
      </c>
      <c r="D38" s="215">
        <v>6050</v>
      </c>
      <c r="E38" s="372">
        <v>210000</v>
      </c>
      <c r="F38" s="86">
        <v>500000</v>
      </c>
      <c r="G38" s="86">
        <f t="shared" si="8"/>
        <v>500000</v>
      </c>
      <c r="H38" s="86">
        <v>500000</v>
      </c>
      <c r="I38" s="86"/>
      <c r="J38" s="86"/>
      <c r="K38" s="64">
        <f t="shared" si="1"/>
        <v>2.380952380952381</v>
      </c>
      <c r="L38" s="232"/>
    </row>
    <row r="39" spans="1:12" ht="24.75" thickBot="1">
      <c r="A39" s="74"/>
      <c r="B39" s="94"/>
      <c r="C39" s="132" t="s">
        <v>418</v>
      </c>
      <c r="D39" s="215">
        <v>6058</v>
      </c>
      <c r="E39" s="372">
        <v>2653500</v>
      </c>
      <c r="F39" s="86"/>
      <c r="G39" s="86">
        <f t="shared" si="8"/>
        <v>0</v>
      </c>
      <c r="H39" s="86"/>
      <c r="I39" s="86"/>
      <c r="J39" s="86"/>
      <c r="K39" s="64">
        <f t="shared" si="1"/>
        <v>0</v>
      </c>
      <c r="L39" s="232"/>
    </row>
    <row r="40" spans="1:12" ht="24.75" thickBot="1">
      <c r="A40" s="74"/>
      <c r="B40" s="94"/>
      <c r="C40" s="132" t="s">
        <v>130</v>
      </c>
      <c r="D40" s="215">
        <v>6059</v>
      </c>
      <c r="E40" s="372">
        <v>2361098</v>
      </c>
      <c r="F40" s="86"/>
      <c r="G40" s="86">
        <f t="shared" si="8"/>
        <v>0</v>
      </c>
      <c r="H40" s="86"/>
      <c r="I40" s="86"/>
      <c r="J40" s="86"/>
      <c r="K40" s="64">
        <f t="shared" si="1"/>
        <v>0</v>
      </c>
      <c r="L40" s="232"/>
    </row>
    <row r="41" spans="1:12" ht="26.25" customHeight="1" thickBot="1">
      <c r="A41" s="74"/>
      <c r="B41" s="94"/>
      <c r="C41" s="132" t="s">
        <v>176</v>
      </c>
      <c r="D41" s="353"/>
      <c r="E41" s="373">
        <f aca="true" t="shared" si="9" ref="E41:J41">SUM(E42:E43)</f>
        <v>1250251</v>
      </c>
      <c r="F41" s="373">
        <f t="shared" si="9"/>
        <v>5281718</v>
      </c>
      <c r="G41" s="373">
        <f>SUM(G42:G43)</f>
        <v>5281718</v>
      </c>
      <c r="H41" s="373">
        <f t="shared" si="9"/>
        <v>2027513</v>
      </c>
      <c r="I41" s="373">
        <f t="shared" si="9"/>
        <v>3254205</v>
      </c>
      <c r="J41" s="373">
        <f t="shared" si="9"/>
        <v>0</v>
      </c>
      <c r="K41" s="64">
        <f t="shared" si="1"/>
        <v>4.224526115156077</v>
      </c>
      <c r="L41" s="232"/>
    </row>
    <row r="42" spans="1:12" ht="24.75" thickBot="1">
      <c r="A42" s="74"/>
      <c r="B42" s="94"/>
      <c r="C42" s="132" t="s">
        <v>176</v>
      </c>
      <c r="D42" s="215">
        <v>6058</v>
      </c>
      <c r="E42" s="372">
        <v>773800</v>
      </c>
      <c r="F42" s="86">
        <v>3254205</v>
      </c>
      <c r="G42" s="86">
        <f>SUM(H42:J42)</f>
        <v>3254205</v>
      </c>
      <c r="H42" s="86"/>
      <c r="I42" s="86">
        <v>3254205</v>
      </c>
      <c r="J42" s="86"/>
      <c r="K42" s="64">
        <f t="shared" si="1"/>
        <v>4.205485913672784</v>
      </c>
      <c r="L42" s="232"/>
    </row>
    <row r="43" spans="1:12" ht="24.75" thickBot="1">
      <c r="A43" s="74"/>
      <c r="B43" s="94"/>
      <c r="C43" s="132" t="s">
        <v>176</v>
      </c>
      <c r="D43" s="215">
        <v>6059</v>
      </c>
      <c r="E43" s="372">
        <v>476451</v>
      </c>
      <c r="F43" s="86">
        <v>2027513</v>
      </c>
      <c r="G43" s="86">
        <f>SUM(H43:J43)</f>
        <v>2027513</v>
      </c>
      <c r="H43" s="86">
        <v>2027513</v>
      </c>
      <c r="I43" s="86"/>
      <c r="J43" s="86"/>
      <c r="K43" s="64">
        <f t="shared" si="1"/>
        <v>4.255449143773442</v>
      </c>
      <c r="L43" s="232"/>
    </row>
    <row r="44" spans="1:12" ht="24.75" thickBot="1">
      <c r="A44" s="74"/>
      <c r="B44" s="94"/>
      <c r="C44" s="406" t="s">
        <v>356</v>
      </c>
      <c r="D44" s="117">
        <v>6050</v>
      </c>
      <c r="E44" s="368"/>
      <c r="F44" s="305">
        <v>550000</v>
      </c>
      <c r="G44" s="298">
        <f>SUM(H44:J44)</f>
        <v>550000</v>
      </c>
      <c r="H44" s="305">
        <v>550000</v>
      </c>
      <c r="I44" s="305"/>
      <c r="J44" s="305"/>
      <c r="K44" s="64"/>
      <c r="L44" s="232"/>
    </row>
    <row r="45" spans="1:12" ht="17.25" customHeight="1" thickBot="1">
      <c r="A45" s="117"/>
      <c r="B45" s="269">
        <v>60016</v>
      </c>
      <c r="C45" s="279" t="s">
        <v>148</v>
      </c>
      <c r="D45" s="289"/>
      <c r="E45" s="367">
        <f aca="true" t="shared" si="10" ref="E45:J45">SUM(E46:E74)-E46-E51-E71</f>
        <v>8229370</v>
      </c>
      <c r="F45" s="367">
        <f t="shared" si="10"/>
        <v>9084786</v>
      </c>
      <c r="G45" s="367">
        <f t="shared" si="10"/>
        <v>8644786</v>
      </c>
      <c r="H45" s="367">
        <f t="shared" si="10"/>
        <v>7776174</v>
      </c>
      <c r="I45" s="367">
        <f t="shared" si="10"/>
        <v>868612</v>
      </c>
      <c r="J45" s="367">
        <f t="shared" si="10"/>
        <v>0</v>
      </c>
      <c r="K45" s="64">
        <f t="shared" si="1"/>
        <v>1.0504796843500779</v>
      </c>
      <c r="L45" s="232"/>
    </row>
    <row r="46" spans="1:12" ht="18.75" customHeight="1" thickBot="1">
      <c r="A46" s="118"/>
      <c r="B46" s="98"/>
      <c r="C46" s="136" t="s">
        <v>119</v>
      </c>
      <c r="D46" s="351">
        <v>4300</v>
      </c>
      <c r="E46" s="371">
        <f aca="true" t="shared" si="11" ref="E46:J46">SUM(E47:E50)</f>
        <v>1126243</v>
      </c>
      <c r="F46" s="371">
        <f t="shared" si="11"/>
        <v>1399500</v>
      </c>
      <c r="G46" s="371">
        <f t="shared" si="11"/>
        <v>1179500</v>
      </c>
      <c r="H46" s="371">
        <f t="shared" si="11"/>
        <v>1179500</v>
      </c>
      <c r="I46" s="371">
        <f t="shared" si="11"/>
        <v>0</v>
      </c>
      <c r="J46" s="371">
        <f t="shared" si="11"/>
        <v>0</v>
      </c>
      <c r="K46" s="64">
        <f t="shared" si="1"/>
        <v>1.047287308333992</v>
      </c>
      <c r="L46" s="234"/>
    </row>
    <row r="47" spans="1:12" ht="13.5" thickBot="1">
      <c r="A47" s="74"/>
      <c r="B47" s="94"/>
      <c r="C47" s="134" t="s">
        <v>149</v>
      </c>
      <c r="D47" s="215"/>
      <c r="E47" s="372">
        <v>645931</v>
      </c>
      <c r="F47" s="86">
        <v>900000</v>
      </c>
      <c r="G47" s="86">
        <f>SUM(H47:J47)</f>
        <v>680000</v>
      </c>
      <c r="H47" s="86">
        <v>680000</v>
      </c>
      <c r="I47" s="86"/>
      <c r="J47" s="86"/>
      <c r="K47" s="64">
        <f t="shared" si="1"/>
        <v>1.052744023742474</v>
      </c>
      <c r="L47" s="232"/>
    </row>
    <row r="48" spans="1:12" ht="13.5" thickBot="1">
      <c r="A48" s="74"/>
      <c r="B48" s="94"/>
      <c r="C48" s="134" t="s">
        <v>138</v>
      </c>
      <c r="D48" s="215"/>
      <c r="E48" s="374">
        <v>430312</v>
      </c>
      <c r="F48" s="86">
        <v>419500</v>
      </c>
      <c r="G48" s="86">
        <f>SUM(H48:J48)</f>
        <v>419500</v>
      </c>
      <c r="H48" s="86">
        <v>419500</v>
      </c>
      <c r="I48" s="86"/>
      <c r="J48" s="86"/>
      <c r="K48" s="64">
        <f t="shared" si="1"/>
        <v>0.9748740448790645</v>
      </c>
      <c r="L48" s="232"/>
    </row>
    <row r="49" spans="1:12" ht="24.75" thickBot="1">
      <c r="A49" s="74"/>
      <c r="B49" s="94"/>
      <c r="C49" s="406" t="s">
        <v>80</v>
      </c>
      <c r="D49" s="215"/>
      <c r="E49" s="459"/>
      <c r="F49" s="460">
        <v>20000</v>
      </c>
      <c r="G49" s="86">
        <f>SUM(H49:J49)</f>
        <v>20000</v>
      </c>
      <c r="H49" s="460">
        <v>20000</v>
      </c>
      <c r="I49" s="86"/>
      <c r="J49" s="86"/>
      <c r="K49" s="64"/>
      <c r="L49" s="232"/>
    </row>
    <row r="50" spans="1:12" ht="13.5" thickBot="1">
      <c r="A50" s="74"/>
      <c r="B50" s="94"/>
      <c r="C50" s="134" t="s">
        <v>145</v>
      </c>
      <c r="D50" s="215"/>
      <c r="E50" s="370">
        <v>50000</v>
      </c>
      <c r="F50" s="86">
        <v>60000</v>
      </c>
      <c r="G50" s="86">
        <f aca="true" t="shared" si="12" ref="G50:G74">SUM(H50:J50)</f>
        <v>60000</v>
      </c>
      <c r="H50" s="86">
        <v>60000</v>
      </c>
      <c r="I50" s="86"/>
      <c r="J50" s="86"/>
      <c r="K50" s="64">
        <f t="shared" si="1"/>
        <v>1.2</v>
      </c>
      <c r="L50" s="232"/>
    </row>
    <row r="51" spans="1:12" ht="13.5" thickBot="1">
      <c r="A51" s="74"/>
      <c r="B51" s="94"/>
      <c r="C51" s="134" t="s">
        <v>134</v>
      </c>
      <c r="D51" s="353">
        <v>6050</v>
      </c>
      <c r="E51" s="373">
        <f aca="true" t="shared" si="13" ref="E51:J51">SUM(E52:E70)</f>
        <v>4929910</v>
      </c>
      <c r="F51" s="373">
        <f t="shared" si="13"/>
        <v>6151650</v>
      </c>
      <c r="G51" s="373">
        <f t="shared" si="13"/>
        <v>5931650</v>
      </c>
      <c r="H51" s="373">
        <f t="shared" si="13"/>
        <v>5931650</v>
      </c>
      <c r="I51" s="373">
        <f t="shared" si="13"/>
        <v>0</v>
      </c>
      <c r="J51" s="373">
        <f t="shared" si="13"/>
        <v>0</v>
      </c>
      <c r="K51" s="64">
        <f t="shared" si="1"/>
        <v>1.2031964072366432</v>
      </c>
      <c r="L51" s="232"/>
    </row>
    <row r="52" spans="1:12" ht="15.75" customHeight="1" thickBot="1">
      <c r="A52" s="461"/>
      <c r="B52" s="94"/>
      <c r="C52" s="134" t="s">
        <v>421</v>
      </c>
      <c r="D52" s="215"/>
      <c r="E52" s="372">
        <v>21233</v>
      </c>
      <c r="F52" s="86"/>
      <c r="G52" s="86">
        <f t="shared" si="12"/>
        <v>0</v>
      </c>
      <c r="H52" s="303"/>
      <c r="I52" s="86"/>
      <c r="J52" s="86"/>
      <c r="K52" s="64">
        <f t="shared" si="1"/>
        <v>0</v>
      </c>
      <c r="L52" s="232"/>
    </row>
    <row r="53" spans="1:12" ht="15.75" customHeight="1" thickBot="1">
      <c r="A53" s="461"/>
      <c r="B53" s="94"/>
      <c r="C53" s="134" t="s">
        <v>50</v>
      </c>
      <c r="D53" s="215"/>
      <c r="E53" s="372">
        <v>153726</v>
      </c>
      <c r="F53" s="86"/>
      <c r="G53" s="86">
        <f t="shared" si="12"/>
        <v>0</v>
      </c>
      <c r="H53" s="303"/>
      <c r="I53" s="86"/>
      <c r="J53" s="86"/>
      <c r="K53" s="64">
        <f t="shared" si="1"/>
        <v>0</v>
      </c>
      <c r="L53" s="232"/>
    </row>
    <row r="54" spans="1:12" ht="15.75" customHeight="1" thickBot="1">
      <c r="A54" s="461"/>
      <c r="B54" s="94"/>
      <c r="C54" s="134" t="s">
        <v>32</v>
      </c>
      <c r="D54" s="215"/>
      <c r="E54" s="372">
        <v>150000</v>
      </c>
      <c r="F54" s="86"/>
      <c r="G54" s="86">
        <f t="shared" si="12"/>
        <v>0</v>
      </c>
      <c r="H54" s="303"/>
      <c r="I54" s="86"/>
      <c r="J54" s="86"/>
      <c r="K54" s="64">
        <f t="shared" si="1"/>
        <v>0</v>
      </c>
      <c r="L54" s="232"/>
    </row>
    <row r="55" spans="1:12" ht="25.5" customHeight="1" thickBot="1">
      <c r="A55" s="461"/>
      <c r="B55" s="94"/>
      <c r="C55" s="134" t="s">
        <v>33</v>
      </c>
      <c r="D55" s="215"/>
      <c r="E55" s="372">
        <v>430393</v>
      </c>
      <c r="F55" s="86">
        <v>500000</v>
      </c>
      <c r="G55" s="86">
        <f t="shared" si="12"/>
        <v>400000</v>
      </c>
      <c r="H55" s="303">
        <v>400000</v>
      </c>
      <c r="I55" s="86"/>
      <c r="J55" s="86"/>
      <c r="K55" s="64">
        <f t="shared" si="1"/>
        <v>0.9293831451719707</v>
      </c>
      <c r="L55" s="232"/>
    </row>
    <row r="56" spans="1:12" ht="26.25" customHeight="1" thickBot="1">
      <c r="A56" s="461"/>
      <c r="B56" s="94"/>
      <c r="C56" s="134" t="s">
        <v>177</v>
      </c>
      <c r="D56" s="215"/>
      <c r="E56" s="372">
        <v>80000</v>
      </c>
      <c r="F56" s="86"/>
      <c r="G56" s="86">
        <f t="shared" si="12"/>
        <v>0</v>
      </c>
      <c r="H56" s="303"/>
      <c r="I56" s="86"/>
      <c r="J56" s="86"/>
      <c r="K56" s="64">
        <f t="shared" si="1"/>
        <v>0</v>
      </c>
      <c r="L56" s="232"/>
    </row>
    <row r="57" spans="1:12" ht="18.75" customHeight="1" thickBot="1">
      <c r="A57" s="461"/>
      <c r="B57" s="94"/>
      <c r="C57" s="134" t="s">
        <v>178</v>
      </c>
      <c r="D57" s="215"/>
      <c r="E57" s="372">
        <v>435208</v>
      </c>
      <c r="F57" s="86">
        <v>320000</v>
      </c>
      <c r="G57" s="86">
        <f t="shared" si="12"/>
        <v>320000</v>
      </c>
      <c r="H57" s="303">
        <v>320000</v>
      </c>
      <c r="I57" s="86"/>
      <c r="J57" s="86"/>
      <c r="K57" s="64">
        <f t="shared" si="1"/>
        <v>0.735280601459532</v>
      </c>
      <c r="L57" s="232"/>
    </row>
    <row r="58" spans="1:12" ht="17.25" customHeight="1" thickBot="1">
      <c r="A58" s="461"/>
      <c r="B58" s="94"/>
      <c r="C58" s="134" t="s">
        <v>179</v>
      </c>
      <c r="D58" s="215"/>
      <c r="E58" s="372">
        <v>800000</v>
      </c>
      <c r="F58" s="86"/>
      <c r="G58" s="86">
        <f t="shared" si="12"/>
        <v>0</v>
      </c>
      <c r="H58" s="303"/>
      <c r="I58" s="86"/>
      <c r="J58" s="86"/>
      <c r="K58" s="64">
        <f t="shared" si="1"/>
        <v>0</v>
      </c>
      <c r="L58" s="232"/>
    </row>
    <row r="59" spans="1:12" ht="18" customHeight="1" thickBot="1">
      <c r="A59" s="461"/>
      <c r="B59" s="94"/>
      <c r="C59" s="134" t="s">
        <v>180</v>
      </c>
      <c r="D59" s="215"/>
      <c r="E59" s="372">
        <v>141702</v>
      </c>
      <c r="F59" s="86"/>
      <c r="G59" s="86">
        <f t="shared" si="12"/>
        <v>0</v>
      </c>
      <c r="H59" s="303"/>
      <c r="I59" s="86"/>
      <c r="J59" s="86"/>
      <c r="K59" s="64">
        <f t="shared" si="1"/>
        <v>0</v>
      </c>
      <c r="L59" s="232"/>
    </row>
    <row r="60" spans="1:12" ht="20.25" customHeight="1" thickBot="1">
      <c r="A60" s="461"/>
      <c r="B60" s="94"/>
      <c r="C60" s="134" t="s">
        <v>181</v>
      </c>
      <c r="D60" s="215"/>
      <c r="E60" s="372">
        <v>170000</v>
      </c>
      <c r="F60" s="86"/>
      <c r="G60" s="86">
        <f t="shared" si="12"/>
        <v>0</v>
      </c>
      <c r="H60" s="303"/>
      <c r="I60" s="86"/>
      <c r="J60" s="86"/>
      <c r="K60" s="64">
        <f t="shared" si="1"/>
        <v>0</v>
      </c>
      <c r="L60" s="232"/>
    </row>
    <row r="61" spans="1:12" ht="20.25" customHeight="1" thickBot="1">
      <c r="A61" s="461"/>
      <c r="B61" s="94"/>
      <c r="C61" s="134" t="s">
        <v>182</v>
      </c>
      <c r="D61" s="215"/>
      <c r="E61" s="372">
        <v>2547648</v>
      </c>
      <c r="F61" s="86">
        <v>2547650</v>
      </c>
      <c r="G61" s="86">
        <f t="shared" si="12"/>
        <v>2547650</v>
      </c>
      <c r="H61" s="303">
        <v>2547650</v>
      </c>
      <c r="I61" s="86"/>
      <c r="J61" s="86"/>
      <c r="K61" s="64">
        <f t="shared" si="1"/>
        <v>1.0000007850378074</v>
      </c>
      <c r="L61" s="232"/>
    </row>
    <row r="62" spans="1:12" ht="20.25" customHeight="1" thickBot="1">
      <c r="A62" s="461"/>
      <c r="B62" s="94"/>
      <c r="C62" s="134" t="s">
        <v>466</v>
      </c>
      <c r="D62" s="215"/>
      <c r="E62" s="372"/>
      <c r="F62" s="86">
        <v>480000</v>
      </c>
      <c r="G62" s="86">
        <f t="shared" si="12"/>
        <v>360000</v>
      </c>
      <c r="H62" s="303">
        <v>360000</v>
      </c>
      <c r="I62" s="86"/>
      <c r="J62" s="86"/>
      <c r="K62" s="64"/>
      <c r="L62" s="232"/>
    </row>
    <row r="63" spans="1:12" ht="20.25" customHeight="1" thickBot="1">
      <c r="A63" s="461"/>
      <c r="B63" s="94"/>
      <c r="C63" s="134" t="s">
        <v>467</v>
      </c>
      <c r="D63" s="215"/>
      <c r="E63" s="372"/>
      <c r="F63" s="86">
        <v>290000</v>
      </c>
      <c r="G63" s="86">
        <f t="shared" si="12"/>
        <v>290000</v>
      </c>
      <c r="H63" s="303">
        <v>290000</v>
      </c>
      <c r="I63" s="86"/>
      <c r="J63" s="86"/>
      <c r="K63" s="64"/>
      <c r="L63" s="232"/>
    </row>
    <row r="64" spans="1:12" ht="20.25" customHeight="1" thickBot="1">
      <c r="A64" s="461"/>
      <c r="B64" s="94"/>
      <c r="C64" s="134" t="s">
        <v>468</v>
      </c>
      <c r="D64" s="215"/>
      <c r="E64" s="372"/>
      <c r="F64" s="86">
        <v>390000</v>
      </c>
      <c r="G64" s="86">
        <f t="shared" si="12"/>
        <v>390000</v>
      </c>
      <c r="H64" s="303">
        <v>390000</v>
      </c>
      <c r="I64" s="86"/>
      <c r="J64" s="86"/>
      <c r="K64" s="64"/>
      <c r="L64" s="232"/>
    </row>
    <row r="65" spans="1:12" ht="20.25" customHeight="1" thickBot="1">
      <c r="A65" s="461"/>
      <c r="B65" s="94"/>
      <c r="C65" s="134" t="s">
        <v>314</v>
      </c>
      <c r="D65" s="215"/>
      <c r="E65" s="372"/>
      <c r="F65" s="86">
        <v>160000</v>
      </c>
      <c r="G65" s="86">
        <f t="shared" si="12"/>
        <v>160000</v>
      </c>
      <c r="H65" s="303">
        <v>160000</v>
      </c>
      <c r="I65" s="86"/>
      <c r="J65" s="86"/>
      <c r="K65" s="64"/>
      <c r="L65" s="232"/>
    </row>
    <row r="66" spans="1:12" ht="20.25" customHeight="1" thickBot="1">
      <c r="A66" s="461"/>
      <c r="B66" s="94"/>
      <c r="C66" s="134" t="s">
        <v>469</v>
      </c>
      <c r="D66" s="215"/>
      <c r="E66" s="372"/>
      <c r="F66" s="86">
        <v>250000</v>
      </c>
      <c r="G66" s="86">
        <f t="shared" si="12"/>
        <v>250000</v>
      </c>
      <c r="H66" s="303">
        <v>250000</v>
      </c>
      <c r="I66" s="86"/>
      <c r="J66" s="86"/>
      <c r="K66" s="64"/>
      <c r="L66" s="232"/>
    </row>
    <row r="67" spans="1:12" ht="20.25" customHeight="1" thickBot="1">
      <c r="A67" s="461"/>
      <c r="B67" s="94"/>
      <c r="C67" s="134" t="s">
        <v>470</v>
      </c>
      <c r="D67" s="215"/>
      <c r="E67" s="372"/>
      <c r="F67" s="86">
        <v>300000</v>
      </c>
      <c r="G67" s="86">
        <f t="shared" si="12"/>
        <v>300000</v>
      </c>
      <c r="H67" s="303">
        <v>300000</v>
      </c>
      <c r="I67" s="86"/>
      <c r="J67" s="86"/>
      <c r="K67" s="64"/>
      <c r="L67" s="232"/>
    </row>
    <row r="68" spans="1:12" ht="20.25" customHeight="1" thickBot="1">
      <c r="A68" s="461"/>
      <c r="B68" s="94"/>
      <c r="C68" s="134" t="s">
        <v>357</v>
      </c>
      <c r="D68" s="215"/>
      <c r="E68" s="372"/>
      <c r="F68" s="86">
        <v>500000</v>
      </c>
      <c r="G68" s="86">
        <f t="shared" si="12"/>
        <v>500000</v>
      </c>
      <c r="H68" s="303">
        <v>500000</v>
      </c>
      <c r="I68" s="86"/>
      <c r="J68" s="86"/>
      <c r="K68" s="64"/>
      <c r="L68" s="232"/>
    </row>
    <row r="69" spans="1:12" ht="20.25" customHeight="1" thickBot="1">
      <c r="A69" s="461"/>
      <c r="B69" s="94"/>
      <c r="C69" s="134" t="s">
        <v>270</v>
      </c>
      <c r="D69" s="215"/>
      <c r="E69" s="372"/>
      <c r="F69" s="86">
        <v>30000</v>
      </c>
      <c r="G69" s="86">
        <f t="shared" si="12"/>
        <v>30000</v>
      </c>
      <c r="H69" s="303">
        <v>30000</v>
      </c>
      <c r="I69" s="86"/>
      <c r="J69" s="86"/>
      <c r="K69" s="64"/>
      <c r="L69" s="232"/>
    </row>
    <row r="70" spans="1:12" ht="20.25" customHeight="1" thickBot="1">
      <c r="A70" s="461"/>
      <c r="B70" s="94"/>
      <c r="C70" s="134" t="s">
        <v>393</v>
      </c>
      <c r="D70" s="215"/>
      <c r="E70" s="372"/>
      <c r="F70" s="86">
        <v>384000</v>
      </c>
      <c r="G70" s="86">
        <f t="shared" si="12"/>
        <v>384000</v>
      </c>
      <c r="H70" s="303">
        <v>384000</v>
      </c>
      <c r="I70" s="86"/>
      <c r="J70" s="86"/>
      <c r="K70" s="64"/>
      <c r="L70" s="232"/>
    </row>
    <row r="71" spans="1:12" ht="25.5" customHeight="1" thickBot="1">
      <c r="A71" s="461"/>
      <c r="B71" s="94"/>
      <c r="C71" s="134" t="s">
        <v>183</v>
      </c>
      <c r="D71" s="215"/>
      <c r="E71" s="373">
        <f aca="true" t="shared" si="14" ref="E71:J71">SUM(E72:E73)</f>
        <v>2098217</v>
      </c>
      <c r="F71" s="373">
        <f t="shared" si="14"/>
        <v>1458636</v>
      </c>
      <c r="G71" s="373">
        <f t="shared" si="14"/>
        <v>1458636</v>
      </c>
      <c r="H71" s="373">
        <f t="shared" si="14"/>
        <v>590024</v>
      </c>
      <c r="I71" s="373">
        <f t="shared" si="14"/>
        <v>868612</v>
      </c>
      <c r="J71" s="373">
        <f t="shared" si="14"/>
        <v>0</v>
      </c>
      <c r="K71" s="64">
        <f t="shared" si="1"/>
        <v>0.6951788113431547</v>
      </c>
      <c r="L71" s="232"/>
    </row>
    <row r="72" spans="1:12" ht="27.75" customHeight="1" thickBot="1">
      <c r="A72" s="461"/>
      <c r="B72" s="94"/>
      <c r="C72" s="134" t="s">
        <v>183</v>
      </c>
      <c r="D72" s="215">
        <v>6058</v>
      </c>
      <c r="E72" s="372">
        <v>1306382</v>
      </c>
      <c r="F72" s="86">
        <v>868612</v>
      </c>
      <c r="G72" s="86">
        <f t="shared" si="12"/>
        <v>868612</v>
      </c>
      <c r="H72" s="303"/>
      <c r="I72" s="86">
        <v>868612</v>
      </c>
      <c r="J72" s="86"/>
      <c r="K72" s="64">
        <f t="shared" si="1"/>
        <v>0.664898934614837</v>
      </c>
      <c r="L72" s="232"/>
    </row>
    <row r="73" spans="1:12" ht="26.25" customHeight="1" thickBot="1">
      <c r="A73" s="461"/>
      <c r="B73" s="94"/>
      <c r="C73" s="134" t="s">
        <v>183</v>
      </c>
      <c r="D73" s="215">
        <v>6059</v>
      </c>
      <c r="E73" s="372">
        <v>791835</v>
      </c>
      <c r="F73" s="86">
        <v>590024</v>
      </c>
      <c r="G73" s="86">
        <f t="shared" si="12"/>
        <v>590024</v>
      </c>
      <c r="H73" s="86">
        <v>590024</v>
      </c>
      <c r="I73" s="86"/>
      <c r="J73" s="86"/>
      <c r="K73" s="64">
        <f t="shared" si="1"/>
        <v>0.7451350344453074</v>
      </c>
      <c r="L73" s="232"/>
    </row>
    <row r="74" spans="1:12" ht="24.75" thickBot="1">
      <c r="A74" s="74"/>
      <c r="B74" s="94"/>
      <c r="C74" s="145" t="s">
        <v>297</v>
      </c>
      <c r="D74" s="317">
        <v>4430</v>
      </c>
      <c r="E74" s="374">
        <v>75000</v>
      </c>
      <c r="F74" s="301">
        <v>75000</v>
      </c>
      <c r="G74" s="86">
        <f t="shared" si="12"/>
        <v>75000</v>
      </c>
      <c r="H74" s="302">
        <v>75000</v>
      </c>
      <c r="I74" s="301"/>
      <c r="J74" s="301"/>
      <c r="K74" s="64">
        <f t="shared" si="1"/>
        <v>1</v>
      </c>
      <c r="L74" s="232"/>
    </row>
    <row r="75" spans="1:12" ht="17.25" customHeight="1" thickBot="1">
      <c r="A75" s="117"/>
      <c r="B75" s="269">
        <v>60095</v>
      </c>
      <c r="C75" s="279" t="s">
        <v>150</v>
      </c>
      <c r="D75" s="289"/>
      <c r="E75" s="367">
        <f aca="true" t="shared" si="15" ref="E75:J75">SUM(E76:E77)</f>
        <v>638762</v>
      </c>
      <c r="F75" s="367">
        <f t="shared" si="15"/>
        <v>11800</v>
      </c>
      <c r="G75" s="367">
        <f t="shared" si="15"/>
        <v>11774</v>
      </c>
      <c r="H75" s="367">
        <f t="shared" si="15"/>
        <v>11774</v>
      </c>
      <c r="I75" s="367">
        <f t="shared" si="15"/>
        <v>0</v>
      </c>
      <c r="J75" s="367">
        <f t="shared" si="15"/>
        <v>0</v>
      </c>
      <c r="K75" s="64">
        <f t="shared" si="1"/>
        <v>0.018432530426042877</v>
      </c>
      <c r="L75" s="232"/>
    </row>
    <row r="76" spans="1:12" ht="15" customHeight="1" thickBot="1">
      <c r="A76" s="74"/>
      <c r="B76" s="94"/>
      <c r="C76" s="136" t="s">
        <v>119</v>
      </c>
      <c r="D76" s="316">
        <v>4300</v>
      </c>
      <c r="E76" s="370">
        <v>11600</v>
      </c>
      <c r="F76" s="298">
        <v>11800</v>
      </c>
      <c r="G76" s="298">
        <f>SUM(H76:J76)</f>
        <v>11774</v>
      </c>
      <c r="H76" s="298">
        <v>11774</v>
      </c>
      <c r="I76" s="298"/>
      <c r="J76" s="298"/>
      <c r="K76" s="64">
        <f t="shared" si="1"/>
        <v>1.015</v>
      </c>
      <c r="L76" s="232"/>
    </row>
    <row r="77" spans="1:12" ht="27" customHeight="1" thickBot="1">
      <c r="A77" s="74"/>
      <c r="B77" s="94"/>
      <c r="C77" s="407" t="s">
        <v>35</v>
      </c>
      <c r="D77" s="117">
        <v>8070</v>
      </c>
      <c r="E77" s="368">
        <v>627162</v>
      </c>
      <c r="F77" s="305"/>
      <c r="G77" s="305"/>
      <c r="H77" s="305"/>
      <c r="I77" s="305"/>
      <c r="J77" s="305"/>
      <c r="K77" s="64"/>
      <c r="L77" s="232"/>
    </row>
    <row r="78" spans="1:12" ht="18.75" customHeight="1" thickBot="1">
      <c r="A78" s="65">
        <v>630</v>
      </c>
      <c r="B78" s="52"/>
      <c r="C78" s="275" t="s">
        <v>151</v>
      </c>
      <c r="D78" s="65"/>
      <c r="E78" s="366">
        <f aca="true" t="shared" si="16" ref="E78:J78">SUM(E79)</f>
        <v>45700</v>
      </c>
      <c r="F78" s="366">
        <f t="shared" si="16"/>
        <v>60000</v>
      </c>
      <c r="G78" s="366">
        <f t="shared" si="16"/>
        <v>47040</v>
      </c>
      <c r="H78" s="366">
        <f t="shared" si="16"/>
        <v>0</v>
      </c>
      <c r="I78" s="366">
        <f t="shared" si="16"/>
        <v>47040</v>
      </c>
      <c r="J78" s="366">
        <f t="shared" si="16"/>
        <v>0</v>
      </c>
      <c r="K78" s="64">
        <f t="shared" si="1"/>
        <v>1.0293216630196937</v>
      </c>
      <c r="L78" s="232"/>
    </row>
    <row r="79" spans="1:12" ht="18" customHeight="1" thickBot="1">
      <c r="A79" s="117"/>
      <c r="B79" s="268">
        <v>63003</v>
      </c>
      <c r="C79" s="278" t="s">
        <v>152</v>
      </c>
      <c r="D79" s="288"/>
      <c r="E79" s="369">
        <f aca="true" t="shared" si="17" ref="E79:J79">SUM(E80:E85)</f>
        <v>45700</v>
      </c>
      <c r="F79" s="369">
        <f t="shared" si="17"/>
        <v>60000</v>
      </c>
      <c r="G79" s="369">
        <f t="shared" si="17"/>
        <v>47040</v>
      </c>
      <c r="H79" s="369">
        <f t="shared" si="17"/>
        <v>0</v>
      </c>
      <c r="I79" s="369">
        <f t="shared" si="17"/>
        <v>47040</v>
      </c>
      <c r="J79" s="369">
        <f t="shared" si="17"/>
        <v>0</v>
      </c>
      <c r="K79" s="64">
        <f t="shared" si="1"/>
        <v>1.0293216630196937</v>
      </c>
      <c r="L79" s="232"/>
    </row>
    <row r="80" spans="1:12" ht="36.75" thickBot="1">
      <c r="A80" s="74"/>
      <c r="B80" s="94"/>
      <c r="C80" s="136" t="s">
        <v>272</v>
      </c>
      <c r="D80" s="316">
        <v>2820</v>
      </c>
      <c r="E80" s="370">
        <v>40000</v>
      </c>
      <c r="F80" s="300">
        <v>53560</v>
      </c>
      <c r="G80" s="300">
        <f aca="true" t="shared" si="18" ref="G80:G85">SUM(H80:J80)</f>
        <v>40600</v>
      </c>
      <c r="H80" s="300"/>
      <c r="I80" s="300">
        <v>40600</v>
      </c>
      <c r="J80" s="300"/>
      <c r="K80" s="64">
        <f aca="true" t="shared" si="19" ref="K80:K147">G80/E80</f>
        <v>1.015</v>
      </c>
      <c r="L80" s="232"/>
    </row>
    <row r="81" spans="1:12" ht="36.75" thickBot="1">
      <c r="A81" s="74"/>
      <c r="B81" s="94"/>
      <c r="C81" s="134" t="s">
        <v>433</v>
      </c>
      <c r="D81" s="215">
        <v>2820</v>
      </c>
      <c r="E81" s="375">
        <v>5700</v>
      </c>
      <c r="F81" s="304">
        <v>6440</v>
      </c>
      <c r="G81" s="300">
        <f t="shared" si="18"/>
        <v>6440</v>
      </c>
      <c r="H81" s="304"/>
      <c r="I81" s="86">
        <v>6440</v>
      </c>
      <c r="J81" s="304"/>
      <c r="K81" s="64">
        <f t="shared" si="19"/>
        <v>1.1298245614035087</v>
      </c>
      <c r="L81" s="235"/>
    </row>
    <row r="82" spans="1:12" ht="13.5" thickBot="1">
      <c r="A82" s="74"/>
      <c r="B82" s="94"/>
      <c r="C82" s="280" t="s">
        <v>39</v>
      </c>
      <c r="D82" s="215"/>
      <c r="E82" s="375"/>
      <c r="F82" s="304"/>
      <c r="G82" s="300">
        <f t="shared" si="18"/>
        <v>0</v>
      </c>
      <c r="H82" s="304"/>
      <c r="I82" s="86"/>
      <c r="J82" s="304"/>
      <c r="K82" s="64"/>
      <c r="L82" s="235"/>
    </row>
    <row r="83" spans="1:12" ht="13.5" thickBot="1">
      <c r="A83" s="74"/>
      <c r="B83" s="94"/>
      <c r="C83" s="134" t="s">
        <v>300</v>
      </c>
      <c r="D83" s="215"/>
      <c r="E83" s="372"/>
      <c r="F83" s="86"/>
      <c r="G83" s="300">
        <f t="shared" si="18"/>
        <v>0</v>
      </c>
      <c r="H83" s="86"/>
      <c r="I83" s="86"/>
      <c r="J83" s="86"/>
      <c r="K83" s="64"/>
      <c r="L83" s="232"/>
    </row>
    <row r="84" spans="1:12" ht="15.75" customHeight="1" thickBot="1">
      <c r="A84" s="74"/>
      <c r="B84" s="94"/>
      <c r="C84" s="134" t="s">
        <v>477</v>
      </c>
      <c r="D84" s="215"/>
      <c r="E84" s="372"/>
      <c r="F84" s="86"/>
      <c r="G84" s="300">
        <f t="shared" si="18"/>
        <v>0</v>
      </c>
      <c r="H84" s="86"/>
      <c r="I84" s="86"/>
      <c r="J84" s="86"/>
      <c r="K84" s="64"/>
      <c r="L84" s="232"/>
    </row>
    <row r="85" spans="1:12" ht="24.75" thickBot="1">
      <c r="A85" s="74"/>
      <c r="B85" s="94"/>
      <c r="C85" s="145" t="s">
        <v>87</v>
      </c>
      <c r="D85" s="317">
        <v>6050</v>
      </c>
      <c r="E85" s="374"/>
      <c r="F85" s="301"/>
      <c r="G85" s="300">
        <f t="shared" si="18"/>
        <v>0</v>
      </c>
      <c r="H85" s="302"/>
      <c r="I85" s="301"/>
      <c r="J85" s="301"/>
      <c r="K85" s="64"/>
      <c r="L85" s="232"/>
    </row>
    <row r="86" spans="1:12" ht="18" customHeight="1" thickBot="1">
      <c r="A86" s="65">
        <v>700</v>
      </c>
      <c r="B86" s="52"/>
      <c r="C86" s="275" t="s">
        <v>154</v>
      </c>
      <c r="D86" s="65"/>
      <c r="E86" s="366">
        <f aca="true" t="shared" si="20" ref="E86:J86">SUM(E87+E92+E103)</f>
        <v>5668372</v>
      </c>
      <c r="F86" s="366">
        <f t="shared" si="20"/>
        <v>9548726</v>
      </c>
      <c r="G86" s="366">
        <f t="shared" si="20"/>
        <v>8158726</v>
      </c>
      <c r="H86" s="366">
        <f t="shared" si="20"/>
        <v>3705075</v>
      </c>
      <c r="I86" s="366">
        <f t="shared" si="20"/>
        <v>4423651</v>
      </c>
      <c r="J86" s="366">
        <f t="shared" si="20"/>
        <v>30000</v>
      </c>
      <c r="K86" s="64">
        <f t="shared" si="19"/>
        <v>1.4393420191899897</v>
      </c>
      <c r="L86" s="232"/>
    </row>
    <row r="87" spans="1:12" ht="22.5" customHeight="1" thickBot="1">
      <c r="A87" s="117"/>
      <c r="B87" s="268">
        <v>70004</v>
      </c>
      <c r="C87" s="278" t="s">
        <v>341</v>
      </c>
      <c r="D87" s="288"/>
      <c r="E87" s="369">
        <f aca="true" t="shared" si="21" ref="E87:J87">SUM(E88:E91)</f>
        <v>1376178</v>
      </c>
      <c r="F87" s="369">
        <f t="shared" si="21"/>
        <v>1791700</v>
      </c>
      <c r="G87" s="369">
        <f t="shared" si="21"/>
        <v>1191700</v>
      </c>
      <c r="H87" s="369">
        <f t="shared" si="21"/>
        <v>0</v>
      </c>
      <c r="I87" s="369">
        <f t="shared" si="21"/>
        <v>1191700</v>
      </c>
      <c r="J87" s="369">
        <f t="shared" si="21"/>
        <v>0</v>
      </c>
      <c r="K87" s="64">
        <f t="shared" si="19"/>
        <v>0.8659490269427356</v>
      </c>
      <c r="L87" s="232"/>
    </row>
    <row r="88" spans="1:12" ht="13.5" thickBot="1">
      <c r="A88" s="74"/>
      <c r="B88" s="94"/>
      <c r="C88" s="136" t="s">
        <v>284</v>
      </c>
      <c r="D88" s="316">
        <v>2650</v>
      </c>
      <c r="E88" s="370">
        <v>443000</v>
      </c>
      <c r="F88" s="298">
        <v>691700</v>
      </c>
      <c r="G88" s="298">
        <f>SUM(H88:J88)</f>
        <v>691700</v>
      </c>
      <c r="H88" s="298"/>
      <c r="I88" s="298">
        <f>F88</f>
        <v>691700</v>
      </c>
      <c r="J88" s="298"/>
      <c r="K88" s="64">
        <f t="shared" si="19"/>
        <v>1.5613995485327314</v>
      </c>
      <c r="L88" s="232"/>
    </row>
    <row r="89" spans="1:12" ht="36.75" thickBot="1">
      <c r="A89" s="74"/>
      <c r="B89" s="94"/>
      <c r="C89" s="136" t="s">
        <v>143</v>
      </c>
      <c r="D89" s="316">
        <v>2650</v>
      </c>
      <c r="E89" s="370">
        <v>300000</v>
      </c>
      <c r="F89" s="298">
        <v>250000</v>
      </c>
      <c r="G89" s="298">
        <f>SUM(H89:J89)</f>
        <v>250000</v>
      </c>
      <c r="H89" s="298"/>
      <c r="I89" s="298">
        <v>250000</v>
      </c>
      <c r="J89" s="298"/>
      <c r="K89" s="64">
        <f t="shared" si="19"/>
        <v>0.8333333333333334</v>
      </c>
      <c r="L89" s="232"/>
    </row>
    <row r="90" spans="1:12" ht="37.5" customHeight="1" thickBot="1">
      <c r="A90" s="74"/>
      <c r="B90" s="94"/>
      <c r="C90" s="134" t="s">
        <v>436</v>
      </c>
      <c r="D90" s="215">
        <v>6210</v>
      </c>
      <c r="E90" s="372">
        <v>600000</v>
      </c>
      <c r="F90" s="86">
        <v>850000</v>
      </c>
      <c r="G90" s="298">
        <f>SUM(H90:J90)</f>
        <v>250000</v>
      </c>
      <c r="H90" s="86"/>
      <c r="I90" s="86">
        <v>250000</v>
      </c>
      <c r="J90" s="86"/>
      <c r="K90" s="64">
        <f t="shared" si="19"/>
        <v>0.4166666666666667</v>
      </c>
      <c r="L90" s="232"/>
    </row>
    <row r="91" spans="1:12" ht="26.25" customHeight="1" thickBot="1">
      <c r="A91" s="74"/>
      <c r="B91" s="94"/>
      <c r="C91" s="407" t="s">
        <v>35</v>
      </c>
      <c r="D91" s="117">
        <v>8070</v>
      </c>
      <c r="E91" s="368">
        <v>33178</v>
      </c>
      <c r="F91" s="305"/>
      <c r="G91" s="305"/>
      <c r="H91" s="305"/>
      <c r="I91" s="305"/>
      <c r="J91" s="305"/>
      <c r="K91" s="64"/>
      <c r="L91" s="232"/>
    </row>
    <row r="92" spans="1:12" ht="21" customHeight="1" thickBot="1">
      <c r="A92" s="117"/>
      <c r="B92" s="269">
        <v>70005</v>
      </c>
      <c r="C92" s="279" t="s">
        <v>155</v>
      </c>
      <c r="D92" s="289"/>
      <c r="E92" s="367">
        <f aca="true" t="shared" si="22" ref="E92:J92">SUM(E93:E102)-E93</f>
        <v>753000</v>
      </c>
      <c r="F92" s="367">
        <f t="shared" si="22"/>
        <v>1474900</v>
      </c>
      <c r="G92" s="367">
        <f>SUM(G93:G102)-G93</f>
        <v>684900</v>
      </c>
      <c r="H92" s="367">
        <f t="shared" si="22"/>
        <v>654900</v>
      </c>
      <c r="I92" s="367">
        <f t="shared" si="22"/>
        <v>0</v>
      </c>
      <c r="J92" s="367">
        <f t="shared" si="22"/>
        <v>30000</v>
      </c>
      <c r="K92" s="64">
        <f t="shared" si="19"/>
        <v>0.9095617529880478</v>
      </c>
      <c r="L92" s="232"/>
    </row>
    <row r="93" spans="1:12" ht="13.5" thickBot="1">
      <c r="A93" s="118"/>
      <c r="B93" s="98"/>
      <c r="C93" s="136" t="s">
        <v>409</v>
      </c>
      <c r="D93" s="351">
        <v>4300</v>
      </c>
      <c r="E93" s="371">
        <f aca="true" t="shared" si="23" ref="E93:J93">SUM(E94:E96)</f>
        <v>562227</v>
      </c>
      <c r="F93" s="371">
        <f t="shared" si="23"/>
        <v>1290000</v>
      </c>
      <c r="G93" s="371">
        <f>SUM(G94:G96)</f>
        <v>500000</v>
      </c>
      <c r="H93" s="371">
        <v>770000</v>
      </c>
      <c r="I93" s="371">
        <f t="shared" si="23"/>
        <v>0</v>
      </c>
      <c r="J93" s="371">
        <f t="shared" si="23"/>
        <v>30000</v>
      </c>
      <c r="K93" s="64">
        <f t="shared" si="19"/>
        <v>0.8893205057743581</v>
      </c>
      <c r="L93" s="234"/>
    </row>
    <row r="94" spans="1:12" ht="13.5" thickBot="1">
      <c r="A94" s="74"/>
      <c r="B94" s="94"/>
      <c r="C94" s="134" t="s">
        <v>160</v>
      </c>
      <c r="D94" s="215"/>
      <c r="E94" s="372">
        <v>179250</v>
      </c>
      <c r="F94" s="86">
        <v>1230000</v>
      </c>
      <c r="G94" s="86">
        <f>SUM(H94:J94)</f>
        <v>450000</v>
      </c>
      <c r="H94" s="86">
        <v>450000</v>
      </c>
      <c r="I94" s="86"/>
      <c r="J94" s="86"/>
      <c r="K94" s="64">
        <f t="shared" si="19"/>
        <v>2.510460251046025</v>
      </c>
      <c r="L94" s="232"/>
    </row>
    <row r="95" spans="1:12" ht="13.5" thickBot="1">
      <c r="A95" s="74"/>
      <c r="B95" s="94"/>
      <c r="C95" s="132" t="s">
        <v>161</v>
      </c>
      <c r="D95" s="215"/>
      <c r="E95" s="372">
        <v>100000</v>
      </c>
      <c r="F95" s="86"/>
      <c r="G95" s="86">
        <f aca="true" t="shared" si="24" ref="G95:G102">SUM(H95:J95)</f>
        <v>0</v>
      </c>
      <c r="H95" s="86"/>
      <c r="I95" s="86"/>
      <c r="J95" s="86"/>
      <c r="K95" s="64">
        <f t="shared" si="19"/>
        <v>0</v>
      </c>
      <c r="L95" s="232"/>
    </row>
    <row r="96" spans="1:12" ht="13.5" thickBot="1">
      <c r="A96" s="74"/>
      <c r="B96" s="94"/>
      <c r="C96" s="134" t="s">
        <v>162</v>
      </c>
      <c r="D96" s="215"/>
      <c r="E96" s="372">
        <v>282977</v>
      </c>
      <c r="F96" s="86">
        <v>60000</v>
      </c>
      <c r="G96" s="86">
        <f t="shared" si="24"/>
        <v>50000</v>
      </c>
      <c r="H96" s="86">
        <v>20000</v>
      </c>
      <c r="I96" s="86"/>
      <c r="J96" s="86">
        <v>30000</v>
      </c>
      <c r="K96" s="64">
        <f t="shared" si="19"/>
        <v>0.1766928054223488</v>
      </c>
      <c r="L96" s="232"/>
    </row>
    <row r="97" spans="1:12" ht="14.25" customHeight="1" thickBot="1">
      <c r="A97" s="74"/>
      <c r="B97" s="94"/>
      <c r="C97" s="134" t="s">
        <v>163</v>
      </c>
      <c r="D97" s="215">
        <v>4210</v>
      </c>
      <c r="E97" s="372">
        <v>100</v>
      </c>
      <c r="F97" s="86"/>
      <c r="G97" s="86">
        <f t="shared" si="24"/>
        <v>0</v>
      </c>
      <c r="H97" s="303"/>
      <c r="I97" s="86"/>
      <c r="J97" s="86"/>
      <c r="K97" s="64">
        <f t="shared" si="19"/>
        <v>0</v>
      </c>
      <c r="L97" s="232"/>
    </row>
    <row r="98" spans="1:12" ht="13.5" customHeight="1" thickBot="1">
      <c r="A98" s="74"/>
      <c r="B98" s="94"/>
      <c r="C98" s="134" t="s">
        <v>9</v>
      </c>
      <c r="D98" s="215">
        <v>4430</v>
      </c>
      <c r="E98" s="372">
        <v>1900</v>
      </c>
      <c r="F98" s="86">
        <v>1900</v>
      </c>
      <c r="G98" s="86">
        <f t="shared" si="24"/>
        <v>1900</v>
      </c>
      <c r="H98" s="303">
        <v>1900</v>
      </c>
      <c r="I98" s="86"/>
      <c r="J98" s="86"/>
      <c r="K98" s="64">
        <f t="shared" si="19"/>
        <v>1</v>
      </c>
      <c r="L98" s="232"/>
    </row>
    <row r="99" spans="1:12" ht="24.75" thickBot="1">
      <c r="A99" s="74"/>
      <c r="B99" s="94"/>
      <c r="C99" s="134" t="s">
        <v>21</v>
      </c>
      <c r="D99" s="215">
        <v>4510</v>
      </c>
      <c r="E99" s="372">
        <v>12400</v>
      </c>
      <c r="F99" s="86"/>
      <c r="G99" s="86">
        <f t="shared" si="24"/>
        <v>0</v>
      </c>
      <c r="H99" s="86"/>
      <c r="I99" s="86"/>
      <c r="J99" s="86"/>
      <c r="K99" s="64">
        <f t="shared" si="19"/>
        <v>0</v>
      </c>
      <c r="L99" s="232"/>
    </row>
    <row r="100" spans="1:12" ht="13.5" thickBot="1">
      <c r="A100" s="74"/>
      <c r="B100" s="94"/>
      <c r="C100" s="134" t="s">
        <v>426</v>
      </c>
      <c r="D100" s="215">
        <v>4170</v>
      </c>
      <c r="E100" s="372">
        <v>150000</v>
      </c>
      <c r="F100" s="86">
        <v>183000</v>
      </c>
      <c r="G100" s="86">
        <f t="shared" si="24"/>
        <v>183000</v>
      </c>
      <c r="H100" s="86">
        <v>183000</v>
      </c>
      <c r="I100" s="86"/>
      <c r="J100" s="86"/>
      <c r="K100" s="64">
        <f t="shared" si="19"/>
        <v>1.22</v>
      </c>
      <c r="L100" s="232"/>
    </row>
    <row r="101" spans="1:12" ht="24.75" thickBot="1">
      <c r="A101" s="74"/>
      <c r="B101" s="94"/>
      <c r="C101" s="134" t="s">
        <v>427</v>
      </c>
      <c r="D101" s="215">
        <v>4600</v>
      </c>
      <c r="E101" s="372">
        <v>10750</v>
      </c>
      <c r="F101" s="86"/>
      <c r="G101" s="86">
        <f t="shared" si="24"/>
        <v>0</v>
      </c>
      <c r="H101" s="86"/>
      <c r="I101" s="86"/>
      <c r="J101" s="86"/>
      <c r="K101" s="64">
        <f t="shared" si="19"/>
        <v>0</v>
      </c>
      <c r="L101" s="232"/>
    </row>
    <row r="102" spans="1:12" ht="13.5" thickBot="1">
      <c r="A102" s="74"/>
      <c r="B102" s="94"/>
      <c r="C102" s="145" t="s">
        <v>487</v>
      </c>
      <c r="D102" s="317">
        <v>4610</v>
      </c>
      <c r="E102" s="374">
        <v>15623</v>
      </c>
      <c r="F102" s="301"/>
      <c r="G102" s="86">
        <f t="shared" si="24"/>
        <v>0</v>
      </c>
      <c r="H102" s="301"/>
      <c r="I102" s="301"/>
      <c r="J102" s="301"/>
      <c r="K102" s="64">
        <f t="shared" si="19"/>
        <v>0</v>
      </c>
      <c r="L102" s="232"/>
    </row>
    <row r="103" spans="1:12" ht="21.75" customHeight="1" thickBot="1">
      <c r="A103" s="117"/>
      <c r="B103" s="269">
        <v>70095</v>
      </c>
      <c r="C103" s="279" t="s">
        <v>126</v>
      </c>
      <c r="D103" s="289"/>
      <c r="E103" s="367">
        <f aca="true" t="shared" si="25" ref="E103:J103">SUM(E104:E110)-E105</f>
        <v>3539194</v>
      </c>
      <c r="F103" s="367">
        <f t="shared" si="25"/>
        <v>6282126</v>
      </c>
      <c r="G103" s="367">
        <f t="shared" si="25"/>
        <v>6282126</v>
      </c>
      <c r="H103" s="367">
        <f t="shared" si="25"/>
        <v>3050175</v>
      </c>
      <c r="I103" s="367">
        <f t="shared" si="25"/>
        <v>3231951</v>
      </c>
      <c r="J103" s="367">
        <f t="shared" si="25"/>
        <v>0</v>
      </c>
      <c r="K103" s="64">
        <f t="shared" si="19"/>
        <v>1.7750160064692695</v>
      </c>
      <c r="L103" s="232"/>
    </row>
    <row r="104" spans="1:12" ht="13.5" thickBot="1">
      <c r="A104" s="74"/>
      <c r="B104" s="94"/>
      <c r="C104" s="136" t="s">
        <v>472</v>
      </c>
      <c r="D104" s="316">
        <v>6050</v>
      </c>
      <c r="E104" s="370">
        <v>1000000</v>
      </c>
      <c r="F104" s="298">
        <v>1700000</v>
      </c>
      <c r="G104" s="298">
        <f>SUM(H104:J104)</f>
        <v>1700000</v>
      </c>
      <c r="H104" s="300">
        <v>1700000</v>
      </c>
      <c r="I104" s="298"/>
      <c r="J104" s="298"/>
      <c r="K104" s="64">
        <f t="shared" si="19"/>
        <v>1.7</v>
      </c>
      <c r="L104" s="232"/>
    </row>
    <row r="105" spans="1:12" ht="27.75" customHeight="1" thickBot="1">
      <c r="A105" s="74"/>
      <c r="B105" s="94"/>
      <c r="C105" s="134" t="s">
        <v>422</v>
      </c>
      <c r="D105" s="215"/>
      <c r="E105" s="373">
        <f aca="true" t="shared" si="26" ref="E105:J105">SUM(E106:E107)</f>
        <v>2362432</v>
      </c>
      <c r="F105" s="373">
        <f t="shared" si="26"/>
        <v>4382126</v>
      </c>
      <c r="G105" s="373">
        <f t="shared" si="26"/>
        <v>4382126</v>
      </c>
      <c r="H105" s="373">
        <f t="shared" si="26"/>
        <v>1150175</v>
      </c>
      <c r="I105" s="373">
        <f t="shared" si="26"/>
        <v>3231951</v>
      </c>
      <c r="J105" s="373">
        <f t="shared" si="26"/>
        <v>0</v>
      </c>
      <c r="K105" s="64">
        <f t="shared" si="19"/>
        <v>1.8549215384823774</v>
      </c>
      <c r="L105" s="233"/>
    </row>
    <row r="106" spans="1:12" ht="30" customHeight="1" thickBot="1">
      <c r="A106" s="74"/>
      <c r="B106" s="94"/>
      <c r="C106" s="134" t="s">
        <v>423</v>
      </c>
      <c r="D106" s="215">
        <v>6058</v>
      </c>
      <c r="E106" s="372">
        <v>1520153</v>
      </c>
      <c r="F106" s="86">
        <v>2851722</v>
      </c>
      <c r="G106" s="298">
        <f>SUM(H106:J106)</f>
        <v>2851722</v>
      </c>
      <c r="H106" s="303"/>
      <c r="I106" s="86">
        <v>2851722</v>
      </c>
      <c r="J106" s="86"/>
      <c r="K106" s="64">
        <f t="shared" si="19"/>
        <v>1.8759440661564988</v>
      </c>
      <c r="L106" s="232"/>
    </row>
    <row r="107" spans="1:12" ht="30.75" customHeight="1" thickBot="1">
      <c r="A107" s="74"/>
      <c r="B107" s="94"/>
      <c r="C107" s="145" t="s">
        <v>422</v>
      </c>
      <c r="D107" s="317">
        <v>6059</v>
      </c>
      <c r="E107" s="374">
        <v>842279</v>
      </c>
      <c r="F107" s="301">
        <v>1530404</v>
      </c>
      <c r="G107" s="86">
        <f>SUM(H107:J107)</f>
        <v>1530404</v>
      </c>
      <c r="H107" s="302">
        <v>1150175</v>
      </c>
      <c r="I107" s="301">
        <v>380229</v>
      </c>
      <c r="J107" s="301"/>
      <c r="K107" s="64">
        <f t="shared" si="19"/>
        <v>1.8169798843376126</v>
      </c>
      <c r="L107" s="232"/>
    </row>
    <row r="108" spans="1:12" ht="30.75" customHeight="1" thickBot="1">
      <c r="A108" s="74"/>
      <c r="B108" s="94"/>
      <c r="C108" s="134" t="s">
        <v>35</v>
      </c>
      <c r="D108" s="215">
        <v>8070</v>
      </c>
      <c r="E108" s="372">
        <v>143579</v>
      </c>
      <c r="F108" s="86"/>
      <c r="G108" s="298">
        <f>SUM(H108:J108)</f>
        <v>0</v>
      </c>
      <c r="H108" s="303"/>
      <c r="I108" s="86"/>
      <c r="J108" s="86"/>
      <c r="K108" s="64"/>
      <c r="L108" s="232"/>
    </row>
    <row r="109" spans="1:12" ht="18" customHeight="1" thickBot="1">
      <c r="A109" s="74"/>
      <c r="B109" s="94"/>
      <c r="C109" s="134" t="s">
        <v>37</v>
      </c>
      <c r="D109" s="215">
        <v>8070</v>
      </c>
      <c r="E109" s="372">
        <v>33183</v>
      </c>
      <c r="F109" s="86"/>
      <c r="G109" s="86">
        <f>SUM(H109:J109)</f>
        <v>0</v>
      </c>
      <c r="H109" s="303"/>
      <c r="I109" s="86"/>
      <c r="J109" s="86"/>
      <c r="K109" s="64"/>
      <c r="L109" s="232"/>
    </row>
    <row r="110" spans="1:12" ht="18" customHeight="1" thickBot="1">
      <c r="A110" s="74"/>
      <c r="B110" s="94"/>
      <c r="C110" s="407" t="s">
        <v>471</v>
      </c>
      <c r="D110" s="117">
        <v>6050</v>
      </c>
      <c r="E110" s="368"/>
      <c r="F110" s="305">
        <v>200000</v>
      </c>
      <c r="G110" s="305">
        <f>SUM(H110:J110)</f>
        <v>200000</v>
      </c>
      <c r="H110" s="299">
        <v>200000</v>
      </c>
      <c r="I110" s="305"/>
      <c r="J110" s="305"/>
      <c r="K110" s="64"/>
      <c r="L110" s="232"/>
    </row>
    <row r="111" spans="1:12" ht="21.75" customHeight="1" thickBot="1">
      <c r="A111" s="65">
        <v>710</v>
      </c>
      <c r="B111" s="52"/>
      <c r="C111" s="275" t="s">
        <v>164</v>
      </c>
      <c r="D111" s="65"/>
      <c r="E111" s="366">
        <f aca="true" t="shared" si="27" ref="E111:J111">SUM(E112+E118+E120+E123+E135+E137)</f>
        <v>712029</v>
      </c>
      <c r="F111" s="366">
        <f t="shared" si="27"/>
        <v>784240</v>
      </c>
      <c r="G111" s="366">
        <f t="shared" si="27"/>
        <v>731560</v>
      </c>
      <c r="H111" s="366">
        <f t="shared" si="27"/>
        <v>440560</v>
      </c>
      <c r="I111" s="366">
        <f t="shared" si="27"/>
        <v>0</v>
      </c>
      <c r="J111" s="366">
        <f t="shared" si="27"/>
        <v>291000</v>
      </c>
      <c r="K111" s="64">
        <f t="shared" si="19"/>
        <v>1.0274300625395876</v>
      </c>
      <c r="L111" s="232"/>
    </row>
    <row r="112" spans="1:12" ht="17.25" customHeight="1" thickBot="1">
      <c r="A112" s="117"/>
      <c r="B112" s="269">
        <v>71004</v>
      </c>
      <c r="C112" s="279" t="s">
        <v>165</v>
      </c>
      <c r="D112" s="289"/>
      <c r="E112" s="367">
        <f aca="true" t="shared" si="28" ref="E112:J112">SUM(E113:E117)</f>
        <v>332500</v>
      </c>
      <c r="F112" s="367">
        <f t="shared" si="28"/>
        <v>335000</v>
      </c>
      <c r="G112" s="367">
        <f t="shared" si="28"/>
        <v>335000</v>
      </c>
      <c r="H112" s="367">
        <f t="shared" si="28"/>
        <v>335000</v>
      </c>
      <c r="I112" s="367">
        <f t="shared" si="28"/>
        <v>0</v>
      </c>
      <c r="J112" s="367">
        <f t="shared" si="28"/>
        <v>0</v>
      </c>
      <c r="K112" s="64">
        <f t="shared" si="19"/>
        <v>1.0075187969924813</v>
      </c>
      <c r="L112" s="232"/>
    </row>
    <row r="113" spans="1:12" ht="29.25" customHeight="1" thickBot="1">
      <c r="A113" s="117"/>
      <c r="B113" s="100"/>
      <c r="C113" s="136" t="s">
        <v>273</v>
      </c>
      <c r="D113" s="87">
        <v>3040</v>
      </c>
      <c r="E113" s="370">
        <v>10000</v>
      </c>
      <c r="F113" s="58"/>
      <c r="G113" s="58">
        <f>SUM(H113:J113)</f>
        <v>0</v>
      </c>
      <c r="H113" s="300"/>
      <c r="I113" s="58"/>
      <c r="J113" s="58"/>
      <c r="K113" s="64">
        <f t="shared" si="19"/>
        <v>0</v>
      </c>
      <c r="L113" s="232"/>
    </row>
    <row r="114" spans="1:12" ht="13.5" thickBot="1">
      <c r="A114" s="74"/>
      <c r="B114" s="94"/>
      <c r="C114" s="134" t="s">
        <v>115</v>
      </c>
      <c r="D114" s="215">
        <v>4110</v>
      </c>
      <c r="E114" s="372">
        <v>4300</v>
      </c>
      <c r="F114" s="86"/>
      <c r="G114" s="58">
        <f>SUM(H114:J114)</f>
        <v>0</v>
      </c>
      <c r="H114" s="303"/>
      <c r="I114" s="86"/>
      <c r="J114" s="86"/>
      <c r="K114" s="64">
        <f t="shared" si="19"/>
        <v>0</v>
      </c>
      <c r="L114" s="232"/>
    </row>
    <row r="115" spans="1:12" ht="13.5" thickBot="1">
      <c r="A115" s="74"/>
      <c r="B115" s="94"/>
      <c r="C115" s="134" t="s">
        <v>187</v>
      </c>
      <c r="D115" s="215">
        <v>4120</v>
      </c>
      <c r="E115" s="372">
        <v>700</v>
      </c>
      <c r="F115" s="86"/>
      <c r="G115" s="58">
        <f>SUM(H115:J115)</f>
        <v>0</v>
      </c>
      <c r="H115" s="303"/>
      <c r="I115" s="86"/>
      <c r="J115" s="462"/>
      <c r="K115" s="64">
        <f t="shared" si="19"/>
        <v>0</v>
      </c>
      <c r="L115" s="232"/>
    </row>
    <row r="116" spans="1:12" ht="13.5" thickBot="1">
      <c r="A116" s="74"/>
      <c r="B116" s="94"/>
      <c r="C116" s="134" t="s">
        <v>119</v>
      </c>
      <c r="D116" s="215">
        <v>4300</v>
      </c>
      <c r="E116" s="372">
        <v>297500</v>
      </c>
      <c r="F116" s="86">
        <v>305000</v>
      </c>
      <c r="G116" s="58">
        <f>SUM(H116:J116)</f>
        <v>305000</v>
      </c>
      <c r="H116" s="86">
        <v>305000</v>
      </c>
      <c r="I116" s="86"/>
      <c r="J116" s="86"/>
      <c r="K116" s="64">
        <f t="shared" si="19"/>
        <v>1.0252100840336134</v>
      </c>
      <c r="L116" s="232"/>
    </row>
    <row r="117" spans="1:12" ht="13.5" thickBot="1">
      <c r="A117" s="74"/>
      <c r="B117" s="94"/>
      <c r="C117" s="145" t="s">
        <v>426</v>
      </c>
      <c r="D117" s="317">
        <v>4170</v>
      </c>
      <c r="E117" s="374">
        <v>20000</v>
      </c>
      <c r="F117" s="301">
        <v>30000</v>
      </c>
      <c r="G117" s="58">
        <f>SUM(H117:J117)</f>
        <v>30000</v>
      </c>
      <c r="H117" s="302">
        <v>30000</v>
      </c>
      <c r="I117" s="301"/>
      <c r="J117" s="301"/>
      <c r="K117" s="64">
        <f t="shared" si="19"/>
        <v>1.5</v>
      </c>
      <c r="L117" s="232"/>
    </row>
    <row r="118" spans="1:12" ht="18" customHeight="1" thickBot="1">
      <c r="A118" s="117"/>
      <c r="B118" s="269">
        <v>71013</v>
      </c>
      <c r="C118" s="279" t="s">
        <v>167</v>
      </c>
      <c r="D118" s="289"/>
      <c r="E118" s="367">
        <f aca="true" t="shared" si="29" ref="E118:J118">SUM(E119:E119)</f>
        <v>80000</v>
      </c>
      <c r="F118" s="367">
        <f t="shared" si="29"/>
        <v>100000</v>
      </c>
      <c r="G118" s="367">
        <f t="shared" si="29"/>
        <v>85000</v>
      </c>
      <c r="H118" s="367">
        <f t="shared" si="29"/>
        <v>0</v>
      </c>
      <c r="I118" s="367">
        <f t="shared" si="29"/>
        <v>0</v>
      </c>
      <c r="J118" s="367">
        <f t="shared" si="29"/>
        <v>85000</v>
      </c>
      <c r="K118" s="64">
        <f t="shared" si="19"/>
        <v>1.0625</v>
      </c>
      <c r="L118" s="232"/>
    </row>
    <row r="119" spans="1:12" ht="13.5" thickBot="1">
      <c r="A119" s="74"/>
      <c r="B119" s="94"/>
      <c r="C119" s="407" t="s">
        <v>119</v>
      </c>
      <c r="D119" s="117">
        <v>4300</v>
      </c>
      <c r="E119" s="368">
        <v>80000</v>
      </c>
      <c r="F119" s="305">
        <v>100000</v>
      </c>
      <c r="G119" s="305">
        <f>SUM(H119:J119)</f>
        <v>85000</v>
      </c>
      <c r="H119" s="305"/>
      <c r="I119" s="305"/>
      <c r="J119" s="305">
        <v>85000</v>
      </c>
      <c r="K119" s="64">
        <f t="shared" si="19"/>
        <v>1.0625</v>
      </c>
      <c r="L119" s="232"/>
    </row>
    <row r="120" spans="1:12" ht="18" customHeight="1" thickBot="1">
      <c r="A120" s="117"/>
      <c r="B120" s="269">
        <v>71014</v>
      </c>
      <c r="C120" s="279" t="s">
        <v>168</v>
      </c>
      <c r="D120" s="289"/>
      <c r="E120" s="367">
        <f aca="true" t="shared" si="30" ref="E120:J120">SUM(E121:E122)</f>
        <v>114000</v>
      </c>
      <c r="F120" s="367">
        <f t="shared" si="30"/>
        <v>163240</v>
      </c>
      <c r="G120" s="367">
        <f t="shared" si="30"/>
        <v>125560</v>
      </c>
      <c r="H120" s="367">
        <f t="shared" si="30"/>
        <v>105560</v>
      </c>
      <c r="I120" s="367">
        <f t="shared" si="30"/>
        <v>0</v>
      </c>
      <c r="J120" s="367">
        <f t="shared" si="30"/>
        <v>20000</v>
      </c>
      <c r="K120" s="64">
        <f t="shared" si="19"/>
        <v>1.1014035087719298</v>
      </c>
      <c r="L120" s="232"/>
    </row>
    <row r="121" spans="1:12" ht="13.5" thickBot="1">
      <c r="A121" s="74"/>
      <c r="B121" s="94"/>
      <c r="C121" s="136" t="s">
        <v>169</v>
      </c>
      <c r="D121" s="316">
        <v>4300</v>
      </c>
      <c r="E121" s="370">
        <v>10000</v>
      </c>
      <c r="F121" s="298">
        <v>57680</v>
      </c>
      <c r="G121" s="298">
        <f>SUM(H121:J121)</f>
        <v>20000</v>
      </c>
      <c r="H121" s="298"/>
      <c r="I121" s="298"/>
      <c r="J121" s="298">
        <v>20000</v>
      </c>
      <c r="K121" s="64">
        <f t="shared" si="19"/>
        <v>2</v>
      </c>
      <c r="L121" s="232"/>
    </row>
    <row r="122" spans="1:12" ht="13.5" thickBot="1">
      <c r="A122" s="74"/>
      <c r="B122" s="94"/>
      <c r="C122" s="145" t="s">
        <v>353</v>
      </c>
      <c r="D122" s="317">
        <v>4300</v>
      </c>
      <c r="E122" s="374">
        <v>104000</v>
      </c>
      <c r="F122" s="301">
        <v>105560</v>
      </c>
      <c r="G122" s="298">
        <f>SUM(H122:J122)</f>
        <v>105560</v>
      </c>
      <c r="H122" s="301">
        <v>105560</v>
      </c>
      <c r="I122" s="301"/>
      <c r="J122" s="301"/>
      <c r="K122" s="64">
        <f t="shared" si="19"/>
        <v>1.015</v>
      </c>
      <c r="L122" s="232"/>
    </row>
    <row r="123" spans="1:12" ht="18" customHeight="1" thickBot="1">
      <c r="A123" s="117"/>
      <c r="B123" s="269">
        <v>71015</v>
      </c>
      <c r="C123" s="279" t="s">
        <v>170</v>
      </c>
      <c r="D123" s="289"/>
      <c r="E123" s="367">
        <f aca="true" t="shared" si="31" ref="E123:J123">SUM(E124:E134)</f>
        <v>168029</v>
      </c>
      <c r="F123" s="367">
        <f t="shared" si="31"/>
        <v>186000</v>
      </c>
      <c r="G123" s="367">
        <f t="shared" si="31"/>
        <v>186000</v>
      </c>
      <c r="H123" s="367">
        <f t="shared" si="31"/>
        <v>0</v>
      </c>
      <c r="I123" s="367">
        <f t="shared" si="31"/>
        <v>0</v>
      </c>
      <c r="J123" s="367">
        <f t="shared" si="31"/>
        <v>186000</v>
      </c>
      <c r="K123" s="64">
        <f t="shared" si="19"/>
        <v>1.1069517761814924</v>
      </c>
      <c r="L123" s="232"/>
    </row>
    <row r="124" spans="1:12" ht="13.5" thickBot="1">
      <c r="A124" s="74"/>
      <c r="B124" s="94"/>
      <c r="C124" s="136" t="s">
        <v>113</v>
      </c>
      <c r="D124" s="316">
        <v>4010</v>
      </c>
      <c r="E124" s="370">
        <v>44800</v>
      </c>
      <c r="F124" s="298">
        <v>42000</v>
      </c>
      <c r="G124" s="298">
        <f>SUM(H124:J124)</f>
        <v>42000</v>
      </c>
      <c r="H124" s="298"/>
      <c r="I124" s="298"/>
      <c r="J124" s="298">
        <v>42000</v>
      </c>
      <c r="K124" s="64">
        <f t="shared" si="19"/>
        <v>0.9375</v>
      </c>
      <c r="L124" s="232"/>
    </row>
    <row r="125" spans="1:12" ht="13.5" thickBot="1">
      <c r="A125" s="74"/>
      <c r="B125" s="94"/>
      <c r="C125" s="134" t="s">
        <v>171</v>
      </c>
      <c r="D125" s="215">
        <v>4020</v>
      </c>
      <c r="E125" s="372">
        <v>80657</v>
      </c>
      <c r="F125" s="86">
        <v>86000</v>
      </c>
      <c r="G125" s="298">
        <f>SUM(H125:J125)</f>
        <v>86000</v>
      </c>
      <c r="H125" s="86"/>
      <c r="I125" s="86"/>
      <c r="J125" s="86">
        <v>86000</v>
      </c>
      <c r="K125" s="64">
        <f t="shared" si="19"/>
        <v>1.0662434754578027</v>
      </c>
      <c r="L125" s="232"/>
    </row>
    <row r="126" spans="1:12" ht="13.5" thickBot="1">
      <c r="A126" s="74"/>
      <c r="B126" s="94"/>
      <c r="C126" s="134" t="s">
        <v>41</v>
      </c>
      <c r="D126" s="215">
        <v>4040</v>
      </c>
      <c r="E126" s="372">
        <v>8126</v>
      </c>
      <c r="F126" s="86">
        <v>10000</v>
      </c>
      <c r="G126" s="298">
        <f>SUM(H126:J126)</f>
        <v>10000</v>
      </c>
      <c r="H126" s="86"/>
      <c r="I126" s="86"/>
      <c r="J126" s="86">
        <v>10000</v>
      </c>
      <c r="K126" s="64">
        <f t="shared" si="19"/>
        <v>1.2306177701206005</v>
      </c>
      <c r="L126" s="232"/>
    </row>
    <row r="127" spans="1:12" ht="13.5" thickBot="1">
      <c r="A127" s="74"/>
      <c r="B127" s="94"/>
      <c r="C127" s="134" t="s">
        <v>115</v>
      </c>
      <c r="D127" s="215">
        <v>4110</v>
      </c>
      <c r="E127" s="372">
        <v>21809</v>
      </c>
      <c r="F127" s="86">
        <v>22700</v>
      </c>
      <c r="G127" s="298">
        <f aca="true" t="shared" si="32" ref="G127:G134">SUM(H127:J127)</f>
        <v>22700</v>
      </c>
      <c r="H127" s="86"/>
      <c r="I127" s="86"/>
      <c r="J127" s="86">
        <v>22700</v>
      </c>
      <c r="K127" s="64">
        <f t="shared" si="19"/>
        <v>1.0408546930166445</v>
      </c>
      <c r="L127" s="232"/>
    </row>
    <row r="128" spans="1:12" ht="13.5" thickBot="1">
      <c r="A128" s="74"/>
      <c r="B128" s="94"/>
      <c r="C128" s="134" t="s">
        <v>187</v>
      </c>
      <c r="D128" s="215">
        <v>4120</v>
      </c>
      <c r="E128" s="372">
        <v>2937</v>
      </c>
      <c r="F128" s="86">
        <v>3300</v>
      </c>
      <c r="G128" s="298">
        <f t="shared" si="32"/>
        <v>3300</v>
      </c>
      <c r="H128" s="86"/>
      <c r="I128" s="86"/>
      <c r="J128" s="86">
        <v>3300</v>
      </c>
      <c r="K128" s="64">
        <f t="shared" si="19"/>
        <v>1.1235955056179776</v>
      </c>
      <c r="L128" s="232"/>
    </row>
    <row r="129" spans="1:12" ht="13.5" thickBot="1">
      <c r="A129" s="74"/>
      <c r="B129" s="94"/>
      <c r="C129" s="134" t="s">
        <v>163</v>
      </c>
      <c r="D129" s="215">
        <v>4210</v>
      </c>
      <c r="E129" s="372">
        <v>1567</v>
      </c>
      <c r="F129" s="86">
        <v>7700</v>
      </c>
      <c r="G129" s="298">
        <f t="shared" si="32"/>
        <v>7700</v>
      </c>
      <c r="H129" s="86"/>
      <c r="I129" s="86"/>
      <c r="J129" s="86">
        <v>7700</v>
      </c>
      <c r="K129" s="64">
        <f t="shared" si="19"/>
        <v>4.913848117421825</v>
      </c>
      <c r="L129" s="232"/>
    </row>
    <row r="130" spans="1:12" ht="13.5" thickBot="1">
      <c r="A130" s="74"/>
      <c r="B130" s="94"/>
      <c r="C130" s="134" t="s">
        <v>119</v>
      </c>
      <c r="D130" s="215">
        <v>4300</v>
      </c>
      <c r="E130" s="372">
        <v>2400</v>
      </c>
      <c r="F130" s="86">
        <v>3500</v>
      </c>
      <c r="G130" s="298">
        <f t="shared" si="32"/>
        <v>3500</v>
      </c>
      <c r="H130" s="86"/>
      <c r="I130" s="86"/>
      <c r="J130" s="86">
        <v>3500</v>
      </c>
      <c r="K130" s="64">
        <f t="shared" si="19"/>
        <v>1.4583333333333333</v>
      </c>
      <c r="L130" s="232"/>
    </row>
    <row r="131" spans="1:12" ht="13.5" thickBot="1">
      <c r="A131" s="74"/>
      <c r="B131" s="94"/>
      <c r="C131" s="134" t="s">
        <v>120</v>
      </c>
      <c r="D131" s="215">
        <v>4410</v>
      </c>
      <c r="E131" s="372">
        <v>1382</v>
      </c>
      <c r="F131" s="86">
        <v>2500</v>
      </c>
      <c r="G131" s="298">
        <f t="shared" si="32"/>
        <v>2500</v>
      </c>
      <c r="H131" s="86"/>
      <c r="I131" s="86"/>
      <c r="J131" s="86">
        <v>2500</v>
      </c>
      <c r="K131" s="64">
        <f t="shared" si="19"/>
        <v>1.808972503617945</v>
      </c>
      <c r="L131" s="232"/>
    </row>
    <row r="132" spans="1:12" ht="13.5" thickBot="1">
      <c r="A132" s="74"/>
      <c r="B132" s="94"/>
      <c r="C132" s="134" t="s">
        <v>122</v>
      </c>
      <c r="D132" s="215">
        <v>4440</v>
      </c>
      <c r="E132" s="372">
        <v>2933</v>
      </c>
      <c r="F132" s="86">
        <v>3000</v>
      </c>
      <c r="G132" s="298">
        <f t="shared" si="32"/>
        <v>3000</v>
      </c>
      <c r="H132" s="86"/>
      <c r="I132" s="86"/>
      <c r="J132" s="86">
        <v>3000</v>
      </c>
      <c r="K132" s="64">
        <f t="shared" si="19"/>
        <v>1.0228435049437437</v>
      </c>
      <c r="L132" s="232"/>
    </row>
    <row r="133" spans="1:12" ht="13.5" thickBot="1">
      <c r="A133" s="74"/>
      <c r="B133" s="94"/>
      <c r="C133" s="134" t="s">
        <v>121</v>
      </c>
      <c r="D133" s="215">
        <v>4430</v>
      </c>
      <c r="E133" s="372">
        <v>1418</v>
      </c>
      <c r="F133" s="86">
        <v>5000</v>
      </c>
      <c r="G133" s="86">
        <f t="shared" si="32"/>
        <v>5000</v>
      </c>
      <c r="H133" s="86"/>
      <c r="I133" s="86"/>
      <c r="J133" s="86">
        <v>5000</v>
      </c>
      <c r="K133" s="64">
        <f t="shared" si="19"/>
        <v>3.5260930888575457</v>
      </c>
      <c r="L133" s="232"/>
    </row>
    <row r="134" spans="1:12" ht="13.5" thickBot="1">
      <c r="A134" s="74"/>
      <c r="B134" s="94"/>
      <c r="C134" s="407" t="s">
        <v>403</v>
      </c>
      <c r="D134" s="117">
        <v>4280</v>
      </c>
      <c r="E134" s="372"/>
      <c r="F134" s="305">
        <v>300</v>
      </c>
      <c r="G134" s="298">
        <f t="shared" si="32"/>
        <v>300</v>
      </c>
      <c r="H134" s="305"/>
      <c r="I134" s="305"/>
      <c r="J134" s="305">
        <v>300</v>
      </c>
      <c r="K134" s="64"/>
      <c r="L134" s="232"/>
    </row>
    <row r="135" spans="1:12" ht="13.5" thickBot="1">
      <c r="A135" s="120"/>
      <c r="B135" s="267" t="s">
        <v>437</v>
      </c>
      <c r="C135" s="277" t="s">
        <v>126</v>
      </c>
      <c r="D135" s="291"/>
      <c r="E135" s="367">
        <f aca="true" t="shared" si="33" ref="E135:J135">SUM(E136)</f>
        <v>15000</v>
      </c>
      <c r="F135" s="367">
        <f t="shared" si="33"/>
        <v>0</v>
      </c>
      <c r="G135" s="367">
        <f t="shared" si="33"/>
        <v>0</v>
      </c>
      <c r="H135" s="367">
        <f t="shared" si="33"/>
        <v>0</v>
      </c>
      <c r="I135" s="367">
        <f t="shared" si="33"/>
        <v>0</v>
      </c>
      <c r="J135" s="367">
        <f t="shared" si="33"/>
        <v>0</v>
      </c>
      <c r="K135" s="64">
        <f t="shared" si="19"/>
        <v>0</v>
      </c>
      <c r="L135" s="232"/>
    </row>
    <row r="136" spans="1:12" ht="27.75" customHeight="1" thickBot="1">
      <c r="A136" s="74"/>
      <c r="B136" s="94"/>
      <c r="C136" s="407" t="s">
        <v>86</v>
      </c>
      <c r="D136" s="117">
        <v>6010</v>
      </c>
      <c r="E136" s="368">
        <v>15000</v>
      </c>
      <c r="F136" s="305"/>
      <c r="G136" s="305">
        <f>SUM(H136:J136)</f>
        <v>0</v>
      </c>
      <c r="H136" s="305"/>
      <c r="I136" s="305"/>
      <c r="J136" s="305"/>
      <c r="K136" s="64">
        <f t="shared" si="19"/>
        <v>0</v>
      </c>
      <c r="L136" s="232"/>
    </row>
    <row r="137" spans="1:12" ht="27.75" customHeight="1" thickBot="1">
      <c r="A137" s="74"/>
      <c r="B137" s="267" t="s">
        <v>429</v>
      </c>
      <c r="C137" s="277" t="s">
        <v>430</v>
      </c>
      <c r="D137" s="291"/>
      <c r="E137" s="367">
        <f aca="true" t="shared" si="34" ref="E137:J137">SUM(E138)</f>
        <v>2500</v>
      </c>
      <c r="F137" s="367">
        <f t="shared" si="34"/>
        <v>0</v>
      </c>
      <c r="G137" s="367">
        <f t="shared" si="34"/>
        <v>0</v>
      </c>
      <c r="H137" s="367">
        <f t="shared" si="34"/>
        <v>0</v>
      </c>
      <c r="I137" s="367">
        <f t="shared" si="34"/>
        <v>0</v>
      </c>
      <c r="J137" s="367">
        <f t="shared" si="34"/>
        <v>0</v>
      </c>
      <c r="K137" s="64">
        <f t="shared" si="19"/>
        <v>0</v>
      </c>
      <c r="L137" s="232"/>
    </row>
    <row r="138" spans="1:12" ht="12.75" customHeight="1" thickBot="1">
      <c r="A138" s="74"/>
      <c r="B138" s="94"/>
      <c r="C138" s="407" t="s">
        <v>118</v>
      </c>
      <c r="D138" s="117">
        <v>4270</v>
      </c>
      <c r="E138" s="368">
        <v>2500</v>
      </c>
      <c r="F138" s="305"/>
      <c r="G138" s="305">
        <f>SUM(H138:J138)</f>
        <v>0</v>
      </c>
      <c r="H138" s="305"/>
      <c r="I138" s="305"/>
      <c r="J138" s="305"/>
      <c r="K138" s="64">
        <f t="shared" si="19"/>
        <v>0</v>
      </c>
      <c r="L138" s="232"/>
    </row>
    <row r="139" spans="1:12" ht="21" customHeight="1" thickBot="1">
      <c r="A139" s="65">
        <v>750</v>
      </c>
      <c r="B139" s="52"/>
      <c r="C139" s="275" t="s">
        <v>185</v>
      </c>
      <c r="D139" s="65"/>
      <c r="E139" s="366">
        <f aca="true" t="shared" si="35" ref="E139:J139">SUM(E140+E153+E164+E169+E189+E195+E204)</f>
        <v>12611059</v>
      </c>
      <c r="F139" s="366">
        <f t="shared" si="35"/>
        <v>13139620</v>
      </c>
      <c r="G139" s="366">
        <f t="shared" si="35"/>
        <v>12997234</v>
      </c>
      <c r="H139" s="366">
        <f t="shared" si="35"/>
        <v>11380614</v>
      </c>
      <c r="I139" s="366">
        <f t="shared" si="35"/>
        <v>924620</v>
      </c>
      <c r="J139" s="366">
        <f t="shared" si="35"/>
        <v>692000</v>
      </c>
      <c r="K139" s="64">
        <f t="shared" si="19"/>
        <v>1.0306219327020831</v>
      </c>
      <c r="L139" s="232"/>
    </row>
    <row r="140" spans="1:12" ht="18" customHeight="1" thickBot="1">
      <c r="A140" s="116"/>
      <c r="B140" s="268">
        <v>75011</v>
      </c>
      <c r="C140" s="278" t="s">
        <v>186</v>
      </c>
      <c r="D140" s="288"/>
      <c r="E140" s="382">
        <f aca="true" t="shared" si="36" ref="E140:J140">SUM(E141:E152)</f>
        <v>794514</v>
      </c>
      <c r="F140" s="382">
        <f t="shared" si="36"/>
        <v>809328</v>
      </c>
      <c r="G140" s="382">
        <f t="shared" si="36"/>
        <v>809328</v>
      </c>
      <c r="H140" s="382">
        <f>SUM(H141:H152)</f>
        <v>141328</v>
      </c>
      <c r="I140" s="382">
        <f t="shared" si="36"/>
        <v>0</v>
      </c>
      <c r="J140" s="382">
        <f t="shared" si="36"/>
        <v>668000</v>
      </c>
      <c r="K140" s="64">
        <f t="shared" si="19"/>
        <v>1.0186453605600405</v>
      </c>
      <c r="L140" s="236"/>
    </row>
    <row r="141" spans="1:12" ht="13.5" thickBot="1">
      <c r="A141" s="74"/>
      <c r="B141" s="94" t="s">
        <v>14</v>
      </c>
      <c r="C141" s="136" t="s">
        <v>13</v>
      </c>
      <c r="D141" s="316">
        <v>3020</v>
      </c>
      <c r="E141" s="370">
        <v>5243</v>
      </c>
      <c r="F141" s="298">
        <v>2400</v>
      </c>
      <c r="G141" s="298">
        <f>SUM(H141:J141)</f>
        <v>2400</v>
      </c>
      <c r="H141" s="298">
        <v>2400</v>
      </c>
      <c r="I141" s="298"/>
      <c r="J141" s="298"/>
      <c r="K141" s="64">
        <f t="shared" si="19"/>
        <v>0.45775319473583825</v>
      </c>
      <c r="L141" s="232"/>
    </row>
    <row r="142" spans="1:12" ht="13.5" thickBot="1">
      <c r="A142" s="74"/>
      <c r="B142" s="94"/>
      <c r="C142" s="134" t="s">
        <v>113</v>
      </c>
      <c r="D142" s="215">
        <v>4010</v>
      </c>
      <c r="E142" s="372">
        <v>568874</v>
      </c>
      <c r="F142" s="86">
        <v>592543</v>
      </c>
      <c r="G142" s="298">
        <f aca="true" t="shared" si="37" ref="G142:G152">SUM(H142:J142)</f>
        <v>592543</v>
      </c>
      <c r="H142" s="86">
        <v>91680</v>
      </c>
      <c r="I142" s="86"/>
      <c r="J142" s="86">
        <v>500863</v>
      </c>
      <c r="K142" s="64">
        <f t="shared" si="19"/>
        <v>1.0416067529892383</v>
      </c>
      <c r="L142" s="232"/>
    </row>
    <row r="143" spans="1:12" ht="13.5" thickBot="1">
      <c r="A143" s="74"/>
      <c r="B143" s="94"/>
      <c r="C143" s="134" t="s">
        <v>41</v>
      </c>
      <c r="D143" s="215">
        <v>4040</v>
      </c>
      <c r="E143" s="372">
        <v>42806</v>
      </c>
      <c r="F143" s="86">
        <v>43834</v>
      </c>
      <c r="G143" s="298">
        <f t="shared" si="37"/>
        <v>43834</v>
      </c>
      <c r="H143" s="86">
        <v>7654</v>
      </c>
      <c r="I143" s="86"/>
      <c r="J143" s="86">
        <v>36180</v>
      </c>
      <c r="K143" s="64">
        <f t="shared" si="19"/>
        <v>1.0240153249544457</v>
      </c>
      <c r="L143" s="232"/>
    </row>
    <row r="144" spans="1:12" ht="13.5" thickBot="1">
      <c r="A144" s="74"/>
      <c r="B144" s="94"/>
      <c r="C144" s="134" t="s">
        <v>115</v>
      </c>
      <c r="D144" s="215">
        <v>4110</v>
      </c>
      <c r="E144" s="372">
        <v>96648</v>
      </c>
      <c r="F144" s="86">
        <v>101601</v>
      </c>
      <c r="G144" s="298">
        <f t="shared" si="37"/>
        <v>101601</v>
      </c>
      <c r="H144" s="86">
        <v>17742</v>
      </c>
      <c r="I144" s="86"/>
      <c r="J144" s="86">
        <v>83859</v>
      </c>
      <c r="K144" s="64">
        <f t="shared" si="19"/>
        <v>1.0512478271666252</v>
      </c>
      <c r="L144" s="232"/>
    </row>
    <row r="145" spans="1:12" ht="13.5" thickBot="1">
      <c r="A145" s="74"/>
      <c r="B145" s="94"/>
      <c r="C145" s="134" t="s">
        <v>187</v>
      </c>
      <c r="D145" s="215">
        <v>4120</v>
      </c>
      <c r="E145" s="372">
        <v>13743</v>
      </c>
      <c r="F145" s="86">
        <v>14447</v>
      </c>
      <c r="G145" s="298">
        <f t="shared" si="37"/>
        <v>14447</v>
      </c>
      <c r="H145" s="86">
        <v>2523</v>
      </c>
      <c r="I145" s="86"/>
      <c r="J145" s="86">
        <v>11924</v>
      </c>
      <c r="K145" s="64">
        <f t="shared" si="19"/>
        <v>1.0512260787309904</v>
      </c>
      <c r="L145" s="232"/>
    </row>
    <row r="146" spans="1:12" ht="13.5" thickBot="1">
      <c r="A146" s="74"/>
      <c r="B146" s="94" t="s">
        <v>14</v>
      </c>
      <c r="C146" s="134" t="s">
        <v>116</v>
      </c>
      <c r="D146" s="215">
        <v>4210</v>
      </c>
      <c r="E146" s="372">
        <v>18516</v>
      </c>
      <c r="F146" s="86">
        <v>16216</v>
      </c>
      <c r="G146" s="298">
        <f t="shared" si="37"/>
        <v>16216</v>
      </c>
      <c r="H146" s="86">
        <v>8516</v>
      </c>
      <c r="I146" s="86"/>
      <c r="J146" s="86">
        <v>7700</v>
      </c>
      <c r="K146" s="64">
        <f t="shared" si="19"/>
        <v>0.8757831065024844</v>
      </c>
      <c r="L146" s="232"/>
    </row>
    <row r="147" spans="1:12" ht="13.5" thickBot="1">
      <c r="A147" s="74"/>
      <c r="B147" s="94" t="s">
        <v>14</v>
      </c>
      <c r="C147" s="134" t="s">
        <v>119</v>
      </c>
      <c r="D147" s="215">
        <v>4300</v>
      </c>
      <c r="E147" s="372">
        <v>17485</v>
      </c>
      <c r="F147" s="86">
        <v>19350</v>
      </c>
      <c r="G147" s="298">
        <f t="shared" si="37"/>
        <v>19350</v>
      </c>
      <c r="H147" s="86">
        <v>3379</v>
      </c>
      <c r="I147" s="86"/>
      <c r="J147" s="86">
        <v>15971</v>
      </c>
      <c r="K147" s="64">
        <f t="shared" si="19"/>
        <v>1.1066628538747498</v>
      </c>
      <c r="L147" s="232"/>
    </row>
    <row r="148" spans="1:12" ht="13.5" thickBot="1">
      <c r="A148" s="74"/>
      <c r="B148" s="94" t="s">
        <v>14</v>
      </c>
      <c r="C148" s="134" t="s">
        <v>120</v>
      </c>
      <c r="D148" s="215">
        <v>4410</v>
      </c>
      <c r="E148" s="372">
        <v>4000</v>
      </c>
      <c r="F148" s="86">
        <v>2030</v>
      </c>
      <c r="G148" s="298">
        <f t="shared" si="37"/>
        <v>2030</v>
      </c>
      <c r="H148" s="86">
        <v>355</v>
      </c>
      <c r="I148" s="86"/>
      <c r="J148" s="86">
        <v>1675</v>
      </c>
      <c r="K148" s="64">
        <f aca="true" t="shared" si="38" ref="K148:K211">G148/E148</f>
        <v>0.5075</v>
      </c>
      <c r="L148" s="232"/>
    </row>
    <row r="149" spans="1:12" ht="13.5" thickBot="1">
      <c r="A149" s="74"/>
      <c r="B149" s="94"/>
      <c r="C149" s="134" t="s">
        <v>122</v>
      </c>
      <c r="D149" s="215">
        <v>4440</v>
      </c>
      <c r="E149" s="372">
        <v>10999</v>
      </c>
      <c r="F149" s="86">
        <v>11907</v>
      </c>
      <c r="G149" s="298">
        <f t="shared" si="37"/>
        <v>11907</v>
      </c>
      <c r="H149" s="86">
        <v>2079</v>
      </c>
      <c r="I149" s="86"/>
      <c r="J149" s="86">
        <v>9828</v>
      </c>
      <c r="K149" s="64">
        <f t="shared" si="38"/>
        <v>1.082552959359942</v>
      </c>
      <c r="L149" s="232"/>
    </row>
    <row r="150" spans="1:12" ht="13.5" thickBot="1">
      <c r="A150" s="74"/>
      <c r="B150" s="94"/>
      <c r="C150" s="134" t="s">
        <v>188</v>
      </c>
      <c r="D150" s="215">
        <v>4530</v>
      </c>
      <c r="E150" s="372">
        <v>3200</v>
      </c>
      <c r="F150" s="86"/>
      <c r="G150" s="298">
        <f t="shared" si="37"/>
        <v>0</v>
      </c>
      <c r="H150" s="86"/>
      <c r="I150" s="86"/>
      <c r="J150" s="86"/>
      <c r="K150" s="64">
        <f t="shared" si="38"/>
        <v>0</v>
      </c>
      <c r="L150" s="232"/>
    </row>
    <row r="151" spans="1:12" ht="24.75" thickBot="1">
      <c r="A151" s="74"/>
      <c r="B151" s="94" t="s">
        <v>14</v>
      </c>
      <c r="C151" s="134" t="s">
        <v>478</v>
      </c>
      <c r="D151" s="215">
        <v>6060</v>
      </c>
      <c r="E151" s="372">
        <v>5000</v>
      </c>
      <c r="F151" s="86">
        <v>5000</v>
      </c>
      <c r="G151" s="298">
        <f t="shared" si="37"/>
        <v>5000</v>
      </c>
      <c r="H151" s="86">
        <v>5000</v>
      </c>
      <c r="I151" s="86"/>
      <c r="J151" s="86"/>
      <c r="K151" s="64">
        <f t="shared" si="38"/>
        <v>1</v>
      </c>
      <c r="L151" s="232"/>
    </row>
    <row r="152" spans="1:12" ht="13.5" thickBot="1">
      <c r="A152" s="74"/>
      <c r="B152" s="94"/>
      <c r="C152" s="145" t="s">
        <v>431</v>
      </c>
      <c r="D152" s="317">
        <v>4307</v>
      </c>
      <c r="E152" s="374">
        <v>8000</v>
      </c>
      <c r="F152" s="301"/>
      <c r="G152" s="298">
        <f t="shared" si="37"/>
        <v>0</v>
      </c>
      <c r="H152" s="301"/>
      <c r="I152" s="301"/>
      <c r="J152" s="301"/>
      <c r="K152" s="64">
        <f t="shared" si="38"/>
        <v>0</v>
      </c>
      <c r="L152" s="232"/>
    </row>
    <row r="153" spans="1:12" ht="18" customHeight="1" thickBot="1">
      <c r="A153" s="116"/>
      <c r="B153" s="269">
        <v>75020</v>
      </c>
      <c r="C153" s="279" t="s">
        <v>189</v>
      </c>
      <c r="D153" s="289"/>
      <c r="E153" s="390">
        <f aca="true" t="shared" si="39" ref="E153:J153">SUM(E154:E163)</f>
        <v>2050901</v>
      </c>
      <c r="F153" s="390">
        <f t="shared" si="39"/>
        <v>2641173</v>
      </c>
      <c r="G153" s="390">
        <f t="shared" si="39"/>
        <v>2641173</v>
      </c>
      <c r="H153" s="390">
        <f t="shared" si="39"/>
        <v>1716553</v>
      </c>
      <c r="I153" s="390">
        <f t="shared" si="39"/>
        <v>924620</v>
      </c>
      <c r="J153" s="390">
        <f t="shared" si="39"/>
        <v>0</v>
      </c>
      <c r="K153" s="64">
        <f t="shared" si="38"/>
        <v>1.2878110645028698</v>
      </c>
      <c r="L153" s="236"/>
    </row>
    <row r="154" spans="1:12" ht="13.5" thickBot="1">
      <c r="A154" s="74"/>
      <c r="B154" s="94"/>
      <c r="C154" s="136" t="s">
        <v>113</v>
      </c>
      <c r="D154" s="316">
        <v>4010</v>
      </c>
      <c r="E154" s="370">
        <v>871780</v>
      </c>
      <c r="F154" s="298">
        <v>893865</v>
      </c>
      <c r="G154" s="86">
        <f aca="true" t="shared" si="40" ref="G154:G162">SUM(H154:J154)</f>
        <v>893865</v>
      </c>
      <c r="H154" s="298">
        <v>893865</v>
      </c>
      <c r="I154" s="298"/>
      <c r="J154" s="298"/>
      <c r="K154" s="64">
        <f t="shared" si="38"/>
        <v>1.0253332262726835</v>
      </c>
      <c r="L154" s="232"/>
    </row>
    <row r="155" spans="1:12" ht="13.5" thickBot="1">
      <c r="A155" s="74"/>
      <c r="B155" s="94"/>
      <c r="C155" s="134" t="s">
        <v>41</v>
      </c>
      <c r="D155" s="215">
        <v>4040</v>
      </c>
      <c r="E155" s="372">
        <v>65587</v>
      </c>
      <c r="F155" s="86">
        <v>64715</v>
      </c>
      <c r="G155" s="86">
        <f t="shared" si="40"/>
        <v>64715</v>
      </c>
      <c r="H155" s="86">
        <v>64715</v>
      </c>
      <c r="I155" s="86"/>
      <c r="J155" s="86"/>
      <c r="K155" s="64">
        <f t="shared" si="38"/>
        <v>0.9867046823303398</v>
      </c>
      <c r="L155" s="232"/>
    </row>
    <row r="156" spans="1:12" ht="13.5" thickBot="1">
      <c r="A156" s="74"/>
      <c r="B156" s="94"/>
      <c r="C156" s="134" t="s">
        <v>115</v>
      </c>
      <c r="D156" s="215">
        <v>4110</v>
      </c>
      <c r="E156" s="372">
        <v>148061</v>
      </c>
      <c r="F156" s="86">
        <v>150828</v>
      </c>
      <c r="G156" s="86">
        <f t="shared" si="40"/>
        <v>150828</v>
      </c>
      <c r="H156" s="86">
        <v>150828</v>
      </c>
      <c r="I156" s="86"/>
      <c r="J156" s="86"/>
      <c r="K156" s="64">
        <f t="shared" si="38"/>
        <v>1.018688243359156</v>
      </c>
      <c r="L156" s="232"/>
    </row>
    <row r="157" spans="1:12" ht="13.5" thickBot="1">
      <c r="A157" s="74"/>
      <c r="B157" s="94"/>
      <c r="C157" s="134" t="s">
        <v>187</v>
      </c>
      <c r="D157" s="215">
        <v>4120</v>
      </c>
      <c r="E157" s="372">
        <v>21053</v>
      </c>
      <c r="F157" s="86">
        <v>21447</v>
      </c>
      <c r="G157" s="86">
        <f t="shared" si="40"/>
        <v>21447</v>
      </c>
      <c r="H157" s="86">
        <v>21447</v>
      </c>
      <c r="I157" s="86"/>
      <c r="J157" s="86"/>
      <c r="K157" s="64">
        <f t="shared" si="38"/>
        <v>1.0187146724932314</v>
      </c>
      <c r="L157" s="232"/>
    </row>
    <row r="158" spans="1:12" ht="13.5" thickBot="1">
      <c r="A158" s="74"/>
      <c r="B158" s="94"/>
      <c r="C158" s="134" t="s">
        <v>116</v>
      </c>
      <c r="D158" s="215">
        <v>4210</v>
      </c>
      <c r="E158" s="372">
        <v>40597</v>
      </c>
      <c r="F158" s="86">
        <v>20000</v>
      </c>
      <c r="G158" s="86">
        <f t="shared" si="40"/>
        <v>20000</v>
      </c>
      <c r="H158" s="86">
        <v>20000</v>
      </c>
      <c r="I158" s="86"/>
      <c r="J158" s="86"/>
      <c r="K158" s="64">
        <f t="shared" si="38"/>
        <v>0.4926472399438382</v>
      </c>
      <c r="L158" s="232"/>
    </row>
    <row r="159" spans="1:12" ht="13.5" thickBot="1">
      <c r="A159" s="74"/>
      <c r="B159" s="94" t="s">
        <v>465</v>
      </c>
      <c r="C159" s="134" t="s">
        <v>119</v>
      </c>
      <c r="D159" s="215">
        <v>4300</v>
      </c>
      <c r="E159" s="372">
        <v>807985</v>
      </c>
      <c r="F159" s="86">
        <v>540800</v>
      </c>
      <c r="G159" s="86">
        <f t="shared" si="40"/>
        <v>540800</v>
      </c>
      <c r="H159" s="86">
        <v>540800</v>
      </c>
      <c r="I159" s="86"/>
      <c r="J159" s="86"/>
      <c r="K159" s="64">
        <f t="shared" si="38"/>
        <v>0.6693193561761667</v>
      </c>
      <c r="L159" s="232"/>
    </row>
    <row r="160" spans="1:12" ht="13.5" thickBot="1">
      <c r="A160" s="74"/>
      <c r="B160" s="94"/>
      <c r="C160" s="134" t="s">
        <v>190</v>
      </c>
      <c r="D160" s="215">
        <v>4410</v>
      </c>
      <c r="E160" s="372">
        <v>4000</v>
      </c>
      <c r="F160" s="86">
        <v>4060</v>
      </c>
      <c r="G160" s="86">
        <f t="shared" si="40"/>
        <v>4060</v>
      </c>
      <c r="H160" s="86">
        <v>4060</v>
      </c>
      <c r="I160" s="86"/>
      <c r="J160" s="86"/>
      <c r="K160" s="64">
        <f t="shared" si="38"/>
        <v>1.015</v>
      </c>
      <c r="L160" s="232"/>
    </row>
    <row r="161" spans="1:12" ht="13.5" thickBot="1">
      <c r="A161" s="74"/>
      <c r="B161" s="94"/>
      <c r="C161" s="134" t="s">
        <v>122</v>
      </c>
      <c r="D161" s="215">
        <v>4440</v>
      </c>
      <c r="E161" s="372">
        <v>19798</v>
      </c>
      <c r="F161" s="86">
        <v>20838</v>
      </c>
      <c r="G161" s="86">
        <f t="shared" si="40"/>
        <v>20838</v>
      </c>
      <c r="H161" s="86">
        <v>20838</v>
      </c>
      <c r="I161" s="86"/>
      <c r="J161" s="86"/>
      <c r="K161" s="64">
        <f t="shared" si="38"/>
        <v>1.052530558642287</v>
      </c>
      <c r="L161" s="232"/>
    </row>
    <row r="162" spans="1:12" ht="36.75" thickBot="1">
      <c r="A162" s="74"/>
      <c r="B162" s="94"/>
      <c r="C162" s="430" t="s">
        <v>488</v>
      </c>
      <c r="D162" s="215">
        <v>2320</v>
      </c>
      <c r="E162" s="372">
        <v>53040</v>
      </c>
      <c r="F162" s="86">
        <v>924620</v>
      </c>
      <c r="G162" s="86">
        <f t="shared" si="40"/>
        <v>924620</v>
      </c>
      <c r="H162" s="86"/>
      <c r="I162" s="86">
        <v>924620</v>
      </c>
      <c r="J162" s="86"/>
      <c r="K162" s="64">
        <f t="shared" si="38"/>
        <v>17.432503770739064</v>
      </c>
      <c r="L162" s="232"/>
    </row>
    <row r="163" spans="1:12" ht="13.5" thickBot="1">
      <c r="A163" s="74"/>
      <c r="B163" s="94"/>
      <c r="C163" s="136" t="s">
        <v>289</v>
      </c>
      <c r="D163" s="316">
        <v>6060</v>
      </c>
      <c r="E163" s="368">
        <v>19000</v>
      </c>
      <c r="F163" s="305"/>
      <c r="G163" s="305"/>
      <c r="H163" s="305"/>
      <c r="I163" s="305"/>
      <c r="J163" s="305"/>
      <c r="K163" s="64">
        <f t="shared" si="38"/>
        <v>0</v>
      </c>
      <c r="L163" s="232"/>
    </row>
    <row r="164" spans="1:12" ht="18" customHeight="1" thickBot="1">
      <c r="A164" s="116"/>
      <c r="B164" s="269">
        <v>75022</v>
      </c>
      <c r="C164" s="279" t="s">
        <v>410</v>
      </c>
      <c r="D164" s="289"/>
      <c r="E164" s="390">
        <f aca="true" t="shared" si="41" ref="E164:J164">SUM(E165:E168)</f>
        <v>261224</v>
      </c>
      <c r="F164" s="390">
        <f t="shared" si="41"/>
        <v>286618</v>
      </c>
      <c r="G164" s="390">
        <f t="shared" si="41"/>
        <v>286618</v>
      </c>
      <c r="H164" s="390">
        <f t="shared" si="41"/>
        <v>286618</v>
      </c>
      <c r="I164" s="390">
        <f t="shared" si="41"/>
        <v>0</v>
      </c>
      <c r="J164" s="390">
        <f t="shared" si="41"/>
        <v>0</v>
      </c>
      <c r="K164" s="64">
        <f t="shared" si="38"/>
        <v>1.0972115885217284</v>
      </c>
      <c r="L164" s="236"/>
    </row>
    <row r="165" spans="1:12" ht="13.5" thickBot="1">
      <c r="A165" s="74"/>
      <c r="B165" s="94"/>
      <c r="C165" s="136" t="s">
        <v>166</v>
      </c>
      <c r="D165" s="316">
        <v>3030</v>
      </c>
      <c r="E165" s="370">
        <v>246720</v>
      </c>
      <c r="F165" s="298">
        <v>268597</v>
      </c>
      <c r="G165" s="298">
        <f>SUM(H165:J165)</f>
        <v>268597</v>
      </c>
      <c r="H165" s="298">
        <v>268597</v>
      </c>
      <c r="I165" s="298"/>
      <c r="J165" s="298"/>
      <c r="K165" s="64">
        <f t="shared" si="38"/>
        <v>1.0886713683527887</v>
      </c>
      <c r="L165" s="232"/>
    </row>
    <row r="166" spans="1:12" ht="13.5" thickBot="1">
      <c r="A166" s="74"/>
      <c r="B166" s="94"/>
      <c r="C166" s="134" t="s">
        <v>116</v>
      </c>
      <c r="D166" s="215">
        <v>4210</v>
      </c>
      <c r="E166" s="372">
        <v>7223</v>
      </c>
      <c r="F166" s="86">
        <v>7331</v>
      </c>
      <c r="G166" s="298">
        <f>SUM(H166:J166)</f>
        <v>7331</v>
      </c>
      <c r="H166" s="86">
        <v>7331</v>
      </c>
      <c r="I166" s="86"/>
      <c r="J166" s="86"/>
      <c r="K166" s="64">
        <f t="shared" si="38"/>
        <v>1.0149522359130556</v>
      </c>
      <c r="L166" s="232"/>
    </row>
    <row r="167" spans="1:12" ht="13.5" thickBot="1">
      <c r="A167" s="74"/>
      <c r="B167" s="94"/>
      <c r="C167" s="134" t="s">
        <v>119</v>
      </c>
      <c r="D167" s="215">
        <v>4300</v>
      </c>
      <c r="E167" s="372">
        <v>4058</v>
      </c>
      <c r="F167" s="86">
        <v>7419</v>
      </c>
      <c r="G167" s="298">
        <f>SUM(H167:J167)</f>
        <v>7419</v>
      </c>
      <c r="H167" s="86">
        <v>7419</v>
      </c>
      <c r="I167" s="86"/>
      <c r="J167" s="86"/>
      <c r="K167" s="64">
        <f t="shared" si="38"/>
        <v>1.8282405125677674</v>
      </c>
      <c r="L167" s="232"/>
    </row>
    <row r="168" spans="1:12" ht="13.5" thickBot="1">
      <c r="A168" s="74"/>
      <c r="B168" s="94"/>
      <c r="C168" s="145" t="s">
        <v>190</v>
      </c>
      <c r="D168" s="317">
        <v>4410</v>
      </c>
      <c r="E168" s="374">
        <v>3223</v>
      </c>
      <c r="F168" s="301">
        <v>3271</v>
      </c>
      <c r="G168" s="298">
        <f>SUM(H168:J168)</f>
        <v>3271</v>
      </c>
      <c r="H168" s="301">
        <v>3271</v>
      </c>
      <c r="I168" s="301"/>
      <c r="J168" s="301"/>
      <c r="K168" s="64">
        <f t="shared" si="38"/>
        <v>1.0148929568724792</v>
      </c>
      <c r="L168" s="232"/>
    </row>
    <row r="169" spans="1:12" ht="18" customHeight="1" thickBot="1">
      <c r="A169" s="116"/>
      <c r="B169" s="269">
        <v>75023</v>
      </c>
      <c r="C169" s="279" t="s">
        <v>342</v>
      </c>
      <c r="D169" s="289"/>
      <c r="E169" s="390">
        <f>SUM(E170:E187)</f>
        <v>9191995</v>
      </c>
      <c r="F169" s="390">
        <f>SUM(F170:F188)</f>
        <v>8913361</v>
      </c>
      <c r="G169" s="390">
        <f>SUM(G170:G188)</f>
        <v>8870975</v>
      </c>
      <c r="H169" s="390">
        <f>SUM(H170:H188)</f>
        <v>8870975</v>
      </c>
      <c r="I169" s="390">
        <f>SUM(I170:I188)</f>
        <v>0</v>
      </c>
      <c r="J169" s="390">
        <f>SUM(J170:J188)</f>
        <v>0</v>
      </c>
      <c r="K169" s="64">
        <f t="shared" si="38"/>
        <v>0.9650761341797944</v>
      </c>
      <c r="L169" s="236"/>
    </row>
    <row r="170" spans="1:12" ht="13.5" thickBot="1">
      <c r="A170" s="74"/>
      <c r="B170" s="94"/>
      <c r="C170" s="136" t="s">
        <v>13</v>
      </c>
      <c r="D170" s="316">
        <v>3020</v>
      </c>
      <c r="E170" s="370">
        <v>3000</v>
      </c>
      <c r="F170" s="298"/>
      <c r="G170" s="86">
        <f>SUM(H170:J170)</f>
        <v>0</v>
      </c>
      <c r="H170" s="298"/>
      <c r="I170" s="298"/>
      <c r="J170" s="298"/>
      <c r="K170" s="64">
        <f t="shared" si="38"/>
        <v>0</v>
      </c>
      <c r="L170" s="232"/>
    </row>
    <row r="171" spans="1:12" ht="13.5" thickBot="1">
      <c r="A171" s="74"/>
      <c r="B171" s="94"/>
      <c r="C171" s="134" t="s">
        <v>113</v>
      </c>
      <c r="D171" s="215">
        <v>4010</v>
      </c>
      <c r="E171" s="372">
        <v>5032285</v>
      </c>
      <c r="F171" s="86">
        <v>5374725</v>
      </c>
      <c r="G171" s="86">
        <f aca="true" t="shared" si="42" ref="G171:G188">SUM(H171:J171)</f>
        <v>5374725</v>
      </c>
      <c r="H171" s="86">
        <v>5374725</v>
      </c>
      <c r="I171" s="86"/>
      <c r="J171" s="86"/>
      <c r="K171" s="64">
        <f t="shared" si="38"/>
        <v>1.0680486101244266</v>
      </c>
      <c r="L171" s="232"/>
    </row>
    <row r="172" spans="1:12" ht="13.5" thickBot="1">
      <c r="A172" s="74"/>
      <c r="B172" s="94"/>
      <c r="C172" s="134" t="s">
        <v>41</v>
      </c>
      <c r="D172" s="215">
        <v>4040</v>
      </c>
      <c r="E172" s="372">
        <v>385630</v>
      </c>
      <c r="F172" s="86">
        <v>378910</v>
      </c>
      <c r="G172" s="86">
        <f t="shared" si="42"/>
        <v>378910</v>
      </c>
      <c r="H172" s="86">
        <v>378910</v>
      </c>
      <c r="I172" s="86"/>
      <c r="J172" s="86"/>
      <c r="K172" s="64">
        <f t="shared" si="38"/>
        <v>0.9825739698674896</v>
      </c>
      <c r="L172" s="232"/>
    </row>
    <row r="173" spans="1:12" ht="13.5" thickBot="1">
      <c r="A173" s="74"/>
      <c r="B173" s="94"/>
      <c r="C173" s="134" t="s">
        <v>115</v>
      </c>
      <c r="D173" s="215">
        <v>4110</v>
      </c>
      <c r="E173" s="372">
        <v>873451</v>
      </c>
      <c r="F173" s="86">
        <v>928615</v>
      </c>
      <c r="G173" s="86">
        <f t="shared" si="42"/>
        <v>928615</v>
      </c>
      <c r="H173" s="86">
        <v>928615</v>
      </c>
      <c r="I173" s="86"/>
      <c r="J173" s="86"/>
      <c r="K173" s="64">
        <f t="shared" si="38"/>
        <v>1.063156376259229</v>
      </c>
      <c r="L173" s="232"/>
    </row>
    <row r="174" spans="1:12" ht="13.5" thickBot="1">
      <c r="A174" s="74"/>
      <c r="B174" s="94"/>
      <c r="C174" s="134" t="s">
        <v>187</v>
      </c>
      <c r="D174" s="215">
        <v>4120</v>
      </c>
      <c r="E174" s="372">
        <v>124199</v>
      </c>
      <c r="F174" s="86">
        <v>132043</v>
      </c>
      <c r="G174" s="86">
        <f t="shared" si="42"/>
        <v>132043</v>
      </c>
      <c r="H174" s="86">
        <v>132043</v>
      </c>
      <c r="I174" s="86"/>
      <c r="J174" s="86"/>
      <c r="K174" s="64">
        <f t="shared" si="38"/>
        <v>1.0631567081860562</v>
      </c>
      <c r="L174" s="232"/>
    </row>
    <row r="175" spans="1:12" ht="13.5" thickBot="1">
      <c r="A175" s="74"/>
      <c r="B175" s="94"/>
      <c r="C175" s="134" t="s">
        <v>163</v>
      </c>
      <c r="D175" s="215">
        <v>4210</v>
      </c>
      <c r="E175" s="372">
        <v>208830</v>
      </c>
      <c r="F175" s="86">
        <v>227454</v>
      </c>
      <c r="G175" s="86">
        <f t="shared" si="42"/>
        <v>211960</v>
      </c>
      <c r="H175" s="86">
        <v>211960</v>
      </c>
      <c r="I175" s="86"/>
      <c r="J175" s="86"/>
      <c r="K175" s="64">
        <f t="shared" si="38"/>
        <v>1.0149882679691615</v>
      </c>
      <c r="L175" s="232"/>
    </row>
    <row r="176" spans="1:12" ht="13.5" customHeight="1" thickBot="1">
      <c r="A176" s="74"/>
      <c r="B176" s="94"/>
      <c r="C176" s="134" t="s">
        <v>117</v>
      </c>
      <c r="D176" s="215">
        <v>4260</v>
      </c>
      <c r="E176" s="372">
        <v>140440</v>
      </c>
      <c r="F176" s="86">
        <v>144500</v>
      </c>
      <c r="G176" s="86">
        <f t="shared" si="42"/>
        <v>142546</v>
      </c>
      <c r="H176" s="86">
        <v>142546</v>
      </c>
      <c r="I176" s="86"/>
      <c r="J176" s="86"/>
      <c r="K176" s="64">
        <f t="shared" si="38"/>
        <v>1.0149957277129023</v>
      </c>
      <c r="L176" s="232"/>
    </row>
    <row r="177" spans="1:12" ht="24.75" thickBot="1">
      <c r="A177" s="74"/>
      <c r="B177" s="94"/>
      <c r="C177" s="134" t="s">
        <v>434</v>
      </c>
      <c r="D177" s="215">
        <v>4270</v>
      </c>
      <c r="E177" s="372">
        <v>31400</v>
      </c>
      <c r="F177" s="86">
        <v>50000</v>
      </c>
      <c r="G177" s="86">
        <f t="shared" si="42"/>
        <v>32000</v>
      </c>
      <c r="H177" s="86">
        <v>32000</v>
      </c>
      <c r="I177" s="86"/>
      <c r="J177" s="86"/>
      <c r="K177" s="64">
        <f t="shared" si="38"/>
        <v>1.019108280254777</v>
      </c>
      <c r="L177" s="232"/>
    </row>
    <row r="178" spans="1:12" ht="13.5" thickBot="1">
      <c r="A178" s="74"/>
      <c r="B178" s="94"/>
      <c r="C178" s="134" t="s">
        <v>365</v>
      </c>
      <c r="D178" s="215">
        <v>4170</v>
      </c>
      <c r="E178" s="372">
        <v>80000</v>
      </c>
      <c r="F178" s="86">
        <v>80000</v>
      </c>
      <c r="G178" s="86">
        <f t="shared" si="42"/>
        <v>80000</v>
      </c>
      <c r="H178" s="86">
        <v>80000</v>
      </c>
      <c r="I178" s="86"/>
      <c r="J178" s="86"/>
      <c r="K178" s="64">
        <f t="shared" si="38"/>
        <v>1</v>
      </c>
      <c r="L178" s="232"/>
    </row>
    <row r="179" spans="1:12" ht="13.5" thickBot="1">
      <c r="A179" s="74"/>
      <c r="B179" s="94"/>
      <c r="C179" s="134" t="s">
        <v>119</v>
      </c>
      <c r="D179" s="215">
        <v>4300</v>
      </c>
      <c r="E179" s="372">
        <v>479772</v>
      </c>
      <c r="F179" s="86">
        <v>528583</v>
      </c>
      <c r="G179" s="86">
        <f t="shared" si="42"/>
        <v>528583</v>
      </c>
      <c r="H179" s="86">
        <v>528583</v>
      </c>
      <c r="I179" s="86"/>
      <c r="J179" s="86"/>
      <c r="K179" s="64">
        <f t="shared" si="38"/>
        <v>1.1017379088400323</v>
      </c>
      <c r="L179" s="232"/>
    </row>
    <row r="180" spans="1:12" ht="13.5" thickBot="1">
      <c r="A180" s="74"/>
      <c r="B180" s="94"/>
      <c r="C180" s="134" t="s">
        <v>190</v>
      </c>
      <c r="D180" s="215">
        <v>4410</v>
      </c>
      <c r="E180" s="372">
        <v>66000</v>
      </c>
      <c r="F180" s="86">
        <v>25380</v>
      </c>
      <c r="G180" s="86">
        <f t="shared" si="42"/>
        <v>25380</v>
      </c>
      <c r="H180" s="86">
        <v>25380</v>
      </c>
      <c r="I180" s="86"/>
      <c r="J180" s="86"/>
      <c r="K180" s="64">
        <f t="shared" si="38"/>
        <v>0.3845454545454545</v>
      </c>
      <c r="L180" s="232"/>
    </row>
    <row r="181" spans="1:12" ht="13.5" thickBot="1">
      <c r="A181" s="74"/>
      <c r="B181" s="94"/>
      <c r="C181" s="134" t="s">
        <v>121</v>
      </c>
      <c r="D181" s="215">
        <v>4430</v>
      </c>
      <c r="E181" s="372">
        <v>19100</v>
      </c>
      <c r="F181" s="86">
        <v>15390</v>
      </c>
      <c r="G181" s="86">
        <f t="shared" si="42"/>
        <v>15390</v>
      </c>
      <c r="H181" s="86">
        <v>15390</v>
      </c>
      <c r="I181" s="86"/>
      <c r="J181" s="86"/>
      <c r="K181" s="64">
        <f t="shared" si="38"/>
        <v>0.805759162303665</v>
      </c>
      <c r="L181" s="232"/>
    </row>
    <row r="182" spans="1:12" ht="13.5" thickBot="1">
      <c r="A182" s="74"/>
      <c r="B182" s="94"/>
      <c r="C182" s="134" t="s">
        <v>122</v>
      </c>
      <c r="D182" s="215">
        <v>4440</v>
      </c>
      <c r="E182" s="372">
        <v>100088</v>
      </c>
      <c r="F182" s="86">
        <v>108938</v>
      </c>
      <c r="G182" s="86">
        <f t="shared" si="42"/>
        <v>103000</v>
      </c>
      <c r="H182" s="86">
        <v>103000</v>
      </c>
      <c r="I182" s="86"/>
      <c r="J182" s="86"/>
      <c r="K182" s="64">
        <f t="shared" si="38"/>
        <v>1.029094396930701</v>
      </c>
      <c r="L182" s="232"/>
    </row>
    <row r="183" spans="1:12" ht="13.5" thickBot="1">
      <c r="A183" s="74"/>
      <c r="B183" s="94"/>
      <c r="C183" s="134" t="s">
        <v>188</v>
      </c>
      <c r="D183" s="215">
        <v>4530</v>
      </c>
      <c r="E183" s="372">
        <v>3200</v>
      </c>
      <c r="F183" s="86">
        <v>3300</v>
      </c>
      <c r="G183" s="86">
        <f t="shared" si="42"/>
        <v>3300</v>
      </c>
      <c r="H183" s="86">
        <v>3300</v>
      </c>
      <c r="I183" s="86"/>
      <c r="J183" s="86"/>
      <c r="K183" s="64">
        <f t="shared" si="38"/>
        <v>1.03125</v>
      </c>
      <c r="L183" s="232"/>
    </row>
    <row r="184" spans="1:12" ht="13.5" thickBot="1">
      <c r="A184" s="74"/>
      <c r="B184" s="94"/>
      <c r="C184" s="134" t="s">
        <v>380</v>
      </c>
      <c r="D184" s="215">
        <v>4350</v>
      </c>
      <c r="E184" s="372">
        <v>15000</v>
      </c>
      <c r="F184" s="86">
        <v>8000</v>
      </c>
      <c r="G184" s="86">
        <f t="shared" si="42"/>
        <v>7000</v>
      </c>
      <c r="H184" s="86">
        <v>7000</v>
      </c>
      <c r="I184" s="86"/>
      <c r="J184" s="86"/>
      <c r="K184" s="64">
        <f t="shared" si="38"/>
        <v>0.4666666666666667</v>
      </c>
      <c r="L184" s="232"/>
    </row>
    <row r="185" spans="1:12" ht="12.75" customHeight="1" thickBot="1">
      <c r="A185" s="74"/>
      <c r="B185" s="94"/>
      <c r="C185" s="145" t="s">
        <v>361</v>
      </c>
      <c r="D185" s="215">
        <v>6069</v>
      </c>
      <c r="E185" s="372">
        <v>350000</v>
      </c>
      <c r="F185" s="86">
        <v>403523</v>
      </c>
      <c r="G185" s="86">
        <f t="shared" si="42"/>
        <v>403523</v>
      </c>
      <c r="H185" s="86">
        <v>403523</v>
      </c>
      <c r="I185" s="86"/>
      <c r="J185" s="86"/>
      <c r="K185" s="64">
        <f t="shared" si="38"/>
        <v>1.1529228571428571</v>
      </c>
      <c r="L185" s="232"/>
    </row>
    <row r="186" spans="1:12" ht="12.75" customHeight="1" thickBot="1">
      <c r="A186" s="74"/>
      <c r="B186" s="94"/>
      <c r="C186" s="134" t="s">
        <v>184</v>
      </c>
      <c r="D186" s="215">
        <v>6050</v>
      </c>
      <c r="E186" s="372">
        <v>1275000</v>
      </c>
      <c r="F186" s="86">
        <v>500000</v>
      </c>
      <c r="G186" s="86">
        <f t="shared" si="42"/>
        <v>500000</v>
      </c>
      <c r="H186" s="86">
        <v>500000</v>
      </c>
      <c r="I186" s="86"/>
      <c r="J186" s="86"/>
      <c r="K186" s="64">
        <f t="shared" si="38"/>
        <v>0.39215686274509803</v>
      </c>
      <c r="L186" s="232"/>
    </row>
    <row r="187" spans="1:12" ht="13.5" thickBot="1">
      <c r="A187" s="74"/>
      <c r="B187" s="94"/>
      <c r="C187" s="134" t="s">
        <v>361</v>
      </c>
      <c r="D187" s="215">
        <v>6060</v>
      </c>
      <c r="E187" s="372">
        <v>4600</v>
      </c>
      <c r="F187" s="86"/>
      <c r="G187" s="86">
        <f t="shared" si="42"/>
        <v>0</v>
      </c>
      <c r="H187" s="86"/>
      <c r="I187" s="86"/>
      <c r="J187" s="86"/>
      <c r="K187" s="64">
        <f t="shared" si="38"/>
        <v>0</v>
      </c>
      <c r="L187" s="232"/>
    </row>
    <row r="188" spans="1:12" ht="13.5" thickBot="1">
      <c r="A188" s="74"/>
      <c r="B188" s="94"/>
      <c r="C188" s="407" t="s">
        <v>59</v>
      </c>
      <c r="D188" s="117">
        <v>4280</v>
      </c>
      <c r="E188" s="368"/>
      <c r="F188" s="305">
        <v>4000</v>
      </c>
      <c r="G188" s="305">
        <f t="shared" si="42"/>
        <v>4000</v>
      </c>
      <c r="H188" s="305">
        <v>4000</v>
      </c>
      <c r="I188" s="305"/>
      <c r="J188" s="305"/>
      <c r="K188" s="64"/>
      <c r="L188" s="232"/>
    </row>
    <row r="189" spans="1:12" ht="18" customHeight="1" thickBot="1">
      <c r="A189" s="116"/>
      <c r="B189" s="269">
        <v>75045</v>
      </c>
      <c r="C189" s="279" t="s">
        <v>193</v>
      </c>
      <c r="D189" s="289"/>
      <c r="E189" s="390">
        <f aca="true" t="shared" si="43" ref="E189:J189">SUM(E190:E194)</f>
        <v>26000</v>
      </c>
      <c r="F189" s="390">
        <f t="shared" si="43"/>
        <v>24000</v>
      </c>
      <c r="G189" s="390">
        <f t="shared" si="43"/>
        <v>24000</v>
      </c>
      <c r="H189" s="390">
        <f t="shared" si="43"/>
        <v>0</v>
      </c>
      <c r="I189" s="390">
        <f t="shared" si="43"/>
        <v>0</v>
      </c>
      <c r="J189" s="390">
        <f t="shared" si="43"/>
        <v>24000</v>
      </c>
      <c r="K189" s="64">
        <f t="shared" si="38"/>
        <v>0.9230769230769231</v>
      </c>
      <c r="L189" s="236"/>
    </row>
    <row r="190" spans="1:12" ht="13.5" thickBot="1">
      <c r="A190" s="74"/>
      <c r="B190" s="94"/>
      <c r="C190" s="136" t="s">
        <v>365</v>
      </c>
      <c r="D190" s="316">
        <v>4170</v>
      </c>
      <c r="E190" s="370">
        <v>15170</v>
      </c>
      <c r="F190" s="298">
        <v>15200</v>
      </c>
      <c r="G190" s="300">
        <f>SUM(H190:J190)</f>
        <v>15200</v>
      </c>
      <c r="H190" s="298"/>
      <c r="I190" s="298"/>
      <c r="J190" s="298">
        <v>15200</v>
      </c>
      <c r="K190" s="64">
        <f t="shared" si="38"/>
        <v>1.0019775873434411</v>
      </c>
      <c r="L190" s="232"/>
    </row>
    <row r="191" spans="1:12" ht="13.5" thickBot="1">
      <c r="A191" s="74"/>
      <c r="B191" s="94"/>
      <c r="C191" s="134" t="s">
        <v>115</v>
      </c>
      <c r="D191" s="215">
        <v>4110</v>
      </c>
      <c r="E191" s="372">
        <v>758</v>
      </c>
      <c r="F191" s="86">
        <v>800</v>
      </c>
      <c r="G191" s="300">
        <f>SUM(H191:J191)</f>
        <v>800</v>
      </c>
      <c r="H191" s="86"/>
      <c r="I191" s="86"/>
      <c r="J191" s="86">
        <v>800</v>
      </c>
      <c r="K191" s="64">
        <f t="shared" si="38"/>
        <v>1.0554089709762533</v>
      </c>
      <c r="L191" s="232"/>
    </row>
    <row r="192" spans="1:12" ht="13.5" thickBot="1">
      <c r="A192" s="74"/>
      <c r="B192" s="94"/>
      <c r="C192" s="134" t="s">
        <v>187</v>
      </c>
      <c r="D192" s="215">
        <v>4120</v>
      </c>
      <c r="E192" s="372">
        <v>108</v>
      </c>
      <c r="F192" s="86">
        <v>100</v>
      </c>
      <c r="G192" s="300">
        <f>SUM(H192:J192)</f>
        <v>100</v>
      </c>
      <c r="H192" s="86"/>
      <c r="I192" s="86"/>
      <c r="J192" s="86">
        <v>100</v>
      </c>
      <c r="K192" s="64">
        <f t="shared" si="38"/>
        <v>0.9259259259259259</v>
      </c>
      <c r="L192" s="232"/>
    </row>
    <row r="193" spans="1:12" ht="13.5" thickBot="1">
      <c r="A193" s="74"/>
      <c r="B193" s="94"/>
      <c r="C193" s="134" t="s">
        <v>163</v>
      </c>
      <c r="D193" s="215">
        <v>4210</v>
      </c>
      <c r="E193" s="372">
        <v>7402</v>
      </c>
      <c r="F193" s="86">
        <v>4400</v>
      </c>
      <c r="G193" s="300">
        <f>SUM(H193:J193)</f>
        <v>4400</v>
      </c>
      <c r="H193" s="86"/>
      <c r="I193" s="86"/>
      <c r="J193" s="86">
        <v>4400</v>
      </c>
      <c r="K193" s="64">
        <f t="shared" si="38"/>
        <v>0.5944339367738449</v>
      </c>
      <c r="L193" s="232"/>
    </row>
    <row r="194" spans="1:12" ht="13.5" thickBot="1">
      <c r="A194" s="74"/>
      <c r="B194" s="94"/>
      <c r="C194" s="145" t="s">
        <v>119</v>
      </c>
      <c r="D194" s="317">
        <v>4300</v>
      </c>
      <c r="E194" s="374">
        <v>2562</v>
      </c>
      <c r="F194" s="301">
        <v>3500</v>
      </c>
      <c r="G194" s="299">
        <f>SUM(H194:J194)</f>
        <v>3500</v>
      </c>
      <c r="H194" s="301"/>
      <c r="I194" s="301"/>
      <c r="J194" s="301">
        <v>3500</v>
      </c>
      <c r="K194" s="64">
        <f t="shared" si="38"/>
        <v>1.366120218579235</v>
      </c>
      <c r="L194" s="232"/>
    </row>
    <row r="195" spans="1:12" ht="13.5" thickBot="1">
      <c r="A195" s="74"/>
      <c r="B195" s="267" t="s">
        <v>95</v>
      </c>
      <c r="C195" s="277" t="s">
        <v>96</v>
      </c>
      <c r="D195" s="433"/>
      <c r="E195" s="434">
        <f aca="true" t="shared" si="44" ref="E195:J195">SUM(E196:E203)-E200</f>
        <v>200000</v>
      </c>
      <c r="F195" s="434">
        <f t="shared" si="44"/>
        <v>412800</v>
      </c>
      <c r="G195" s="367">
        <f t="shared" si="44"/>
        <v>312800</v>
      </c>
      <c r="H195" s="434">
        <f t="shared" si="44"/>
        <v>312800</v>
      </c>
      <c r="I195" s="367">
        <f t="shared" si="44"/>
        <v>0</v>
      </c>
      <c r="J195" s="434">
        <f t="shared" si="44"/>
        <v>0</v>
      </c>
      <c r="K195" s="64">
        <f t="shared" si="38"/>
        <v>1.564</v>
      </c>
      <c r="L195" s="232"/>
    </row>
    <row r="196" spans="1:12" ht="28.5" customHeight="1" thickBot="1">
      <c r="A196" s="74"/>
      <c r="B196" s="94"/>
      <c r="C196" s="91" t="s">
        <v>97</v>
      </c>
      <c r="D196" s="334">
        <v>2820</v>
      </c>
      <c r="E196" s="380">
        <v>7000</v>
      </c>
      <c r="F196" s="405"/>
      <c r="G196" s="463">
        <f>SUM(H196:J196)</f>
        <v>0</v>
      </c>
      <c r="H196" s="405"/>
      <c r="I196" s="464"/>
      <c r="J196" s="405"/>
      <c r="K196" s="64">
        <f t="shared" si="38"/>
        <v>0</v>
      </c>
      <c r="L196" s="232"/>
    </row>
    <row r="197" spans="1:12" ht="24.75" thickBot="1">
      <c r="A197" s="74"/>
      <c r="B197" s="94"/>
      <c r="C197" s="90" t="s">
        <v>273</v>
      </c>
      <c r="D197" s="215">
        <v>3040</v>
      </c>
      <c r="E197" s="372">
        <v>4500</v>
      </c>
      <c r="F197" s="86">
        <v>9000</v>
      </c>
      <c r="G197" s="463">
        <f aca="true" t="shared" si="45" ref="G197:G203">SUM(H197:J197)</f>
        <v>9000</v>
      </c>
      <c r="H197" s="86">
        <v>9000</v>
      </c>
      <c r="I197" s="465"/>
      <c r="J197" s="86"/>
      <c r="K197" s="64">
        <f t="shared" si="38"/>
        <v>2</v>
      </c>
      <c r="L197" s="232"/>
    </row>
    <row r="198" spans="1:12" ht="13.5" thickBot="1">
      <c r="A198" s="74"/>
      <c r="B198" s="94"/>
      <c r="C198" s="90" t="s">
        <v>365</v>
      </c>
      <c r="D198" s="215">
        <v>4170</v>
      </c>
      <c r="E198" s="372">
        <v>110000</v>
      </c>
      <c r="F198" s="86">
        <v>146200</v>
      </c>
      <c r="G198" s="463">
        <f t="shared" si="45"/>
        <v>146200</v>
      </c>
      <c r="H198" s="86">
        <v>146200</v>
      </c>
      <c r="I198" s="465"/>
      <c r="J198" s="86"/>
      <c r="K198" s="64">
        <f t="shared" si="38"/>
        <v>1.329090909090909</v>
      </c>
      <c r="L198" s="232"/>
    </row>
    <row r="199" spans="1:12" ht="13.5" thickBot="1">
      <c r="A199" s="74"/>
      <c r="B199" s="94"/>
      <c r="C199" s="90" t="s">
        <v>163</v>
      </c>
      <c r="D199" s="215">
        <v>4210</v>
      </c>
      <c r="E199" s="372">
        <v>5000</v>
      </c>
      <c r="F199" s="86">
        <v>16000</v>
      </c>
      <c r="G199" s="463">
        <f t="shared" si="45"/>
        <v>16000</v>
      </c>
      <c r="H199" s="86">
        <v>16000</v>
      </c>
      <c r="I199" s="465"/>
      <c r="J199" s="86"/>
      <c r="K199" s="64">
        <f t="shared" si="38"/>
        <v>3.2</v>
      </c>
      <c r="L199" s="232"/>
    </row>
    <row r="200" spans="1:12" ht="13.5" thickBot="1">
      <c r="A200" s="74"/>
      <c r="B200" s="94"/>
      <c r="C200" s="90" t="s">
        <v>98</v>
      </c>
      <c r="D200" s="353">
        <v>4300</v>
      </c>
      <c r="E200" s="373">
        <f aca="true" t="shared" si="46" ref="E200:J200">SUM(E201)</f>
        <v>60500</v>
      </c>
      <c r="F200" s="373">
        <f t="shared" si="46"/>
        <v>221000</v>
      </c>
      <c r="G200" s="373">
        <f t="shared" si="46"/>
        <v>121000</v>
      </c>
      <c r="H200" s="373">
        <f t="shared" si="46"/>
        <v>121000</v>
      </c>
      <c r="I200" s="373">
        <f t="shared" si="46"/>
        <v>0</v>
      </c>
      <c r="J200" s="373">
        <f t="shared" si="46"/>
        <v>0</v>
      </c>
      <c r="K200" s="64">
        <f t="shared" si="38"/>
        <v>2</v>
      </c>
      <c r="L200" s="232"/>
    </row>
    <row r="201" spans="1:12" ht="13.5" thickBot="1">
      <c r="A201" s="74"/>
      <c r="B201" s="94"/>
      <c r="C201" s="90" t="s">
        <v>99</v>
      </c>
      <c r="D201" s="215"/>
      <c r="E201" s="372">
        <v>60500</v>
      </c>
      <c r="F201" s="86">
        <v>221000</v>
      </c>
      <c r="G201" s="463">
        <f>SUM(H201:J201)</f>
        <v>121000</v>
      </c>
      <c r="H201" s="86">
        <v>121000</v>
      </c>
      <c r="I201" s="465"/>
      <c r="J201" s="86"/>
      <c r="K201" s="64">
        <f t="shared" si="38"/>
        <v>2</v>
      </c>
      <c r="L201" s="232"/>
    </row>
    <row r="202" spans="1:12" ht="13.5" thickBot="1">
      <c r="A202" s="74"/>
      <c r="B202" s="94"/>
      <c r="C202" s="436" t="s">
        <v>338</v>
      </c>
      <c r="D202" s="215">
        <v>4420</v>
      </c>
      <c r="E202" s="372">
        <v>5000</v>
      </c>
      <c r="F202" s="86">
        <v>11600</v>
      </c>
      <c r="G202" s="463">
        <f t="shared" si="45"/>
        <v>11600</v>
      </c>
      <c r="H202" s="86">
        <v>11600</v>
      </c>
      <c r="I202" s="465"/>
      <c r="J202" s="86"/>
      <c r="K202" s="64">
        <f t="shared" si="38"/>
        <v>2.32</v>
      </c>
      <c r="L202" s="232"/>
    </row>
    <row r="203" spans="1:12" ht="13.5" thickBot="1">
      <c r="A203" s="74"/>
      <c r="B203" s="94"/>
      <c r="C203" s="435" t="s">
        <v>354</v>
      </c>
      <c r="D203" s="117">
        <v>4530</v>
      </c>
      <c r="E203" s="368">
        <v>8000</v>
      </c>
      <c r="F203" s="305">
        <v>9000</v>
      </c>
      <c r="G203" s="463">
        <f t="shared" si="45"/>
        <v>9000</v>
      </c>
      <c r="H203" s="305">
        <v>9000</v>
      </c>
      <c r="I203" s="466"/>
      <c r="J203" s="305"/>
      <c r="K203" s="64">
        <f t="shared" si="38"/>
        <v>1.125</v>
      </c>
      <c r="L203" s="232"/>
    </row>
    <row r="204" spans="1:12" ht="18" customHeight="1" thickBot="1">
      <c r="A204" s="116"/>
      <c r="B204" s="269">
        <v>75095</v>
      </c>
      <c r="C204" s="279" t="s">
        <v>126</v>
      </c>
      <c r="D204" s="289"/>
      <c r="E204" s="390">
        <f aca="true" t="shared" si="47" ref="E204:J204">SUM(E205:E214)-E205-E208</f>
        <v>86425</v>
      </c>
      <c r="F204" s="390">
        <f t="shared" si="47"/>
        <v>52340</v>
      </c>
      <c r="G204" s="390">
        <f t="shared" si="47"/>
        <v>52340</v>
      </c>
      <c r="H204" s="390">
        <f t="shared" si="47"/>
        <v>52340</v>
      </c>
      <c r="I204" s="390">
        <f t="shared" si="47"/>
        <v>0</v>
      </c>
      <c r="J204" s="390">
        <f t="shared" si="47"/>
        <v>0</v>
      </c>
      <c r="K204" s="64">
        <f t="shared" si="38"/>
        <v>0.6056118021405843</v>
      </c>
      <c r="L204" s="236"/>
    </row>
    <row r="205" spans="1:12" ht="13.5" thickBot="1">
      <c r="A205" s="74"/>
      <c r="B205" s="94"/>
      <c r="C205" s="134" t="s">
        <v>119</v>
      </c>
      <c r="D205" s="353">
        <v>4300</v>
      </c>
      <c r="E205" s="373">
        <f aca="true" t="shared" si="48" ref="E205:J205">SUM(E206:E207)</f>
        <v>7010</v>
      </c>
      <c r="F205" s="373">
        <f t="shared" si="48"/>
        <v>0</v>
      </c>
      <c r="G205" s="373">
        <f t="shared" si="48"/>
        <v>0</v>
      </c>
      <c r="H205" s="373">
        <f t="shared" si="48"/>
        <v>0</v>
      </c>
      <c r="I205" s="373">
        <f t="shared" si="48"/>
        <v>0</v>
      </c>
      <c r="J205" s="373">
        <f t="shared" si="48"/>
        <v>0</v>
      </c>
      <c r="K205" s="64">
        <f t="shared" si="38"/>
        <v>0</v>
      </c>
      <c r="L205" s="234"/>
    </row>
    <row r="206" spans="1:12" ht="13.5" thickBot="1">
      <c r="A206" s="74"/>
      <c r="B206" s="94"/>
      <c r="C206" s="134" t="s">
        <v>194</v>
      </c>
      <c r="D206" s="215"/>
      <c r="E206" s="372"/>
      <c r="F206" s="86"/>
      <c r="G206" s="58">
        <f aca="true" t="shared" si="49" ref="G206:G213">SUM(H206:J206)</f>
        <v>0</v>
      </c>
      <c r="H206" s="86"/>
      <c r="I206" s="86"/>
      <c r="J206" s="304"/>
      <c r="K206" s="64"/>
      <c r="L206" s="232"/>
    </row>
    <row r="207" spans="1:12" ht="13.5" thickBot="1">
      <c r="A207" s="74"/>
      <c r="B207" s="94"/>
      <c r="C207" s="134" t="s">
        <v>195</v>
      </c>
      <c r="D207" s="215"/>
      <c r="E207" s="372">
        <v>7010</v>
      </c>
      <c r="F207" s="86"/>
      <c r="G207" s="58">
        <f t="shared" si="49"/>
        <v>0</v>
      </c>
      <c r="H207" s="86"/>
      <c r="I207" s="86"/>
      <c r="J207" s="304"/>
      <c r="K207" s="64">
        <f t="shared" si="38"/>
        <v>0</v>
      </c>
      <c r="L207" s="232"/>
    </row>
    <row r="208" spans="1:12" ht="13.5" thickBot="1">
      <c r="A208" s="118"/>
      <c r="B208" s="98"/>
      <c r="C208" s="134" t="s">
        <v>121</v>
      </c>
      <c r="D208" s="353">
        <v>4430</v>
      </c>
      <c r="E208" s="373">
        <f aca="true" t="shared" si="50" ref="E208:J208">SUM(E209:E212)</f>
        <v>21742</v>
      </c>
      <c r="F208" s="373">
        <f t="shared" si="50"/>
        <v>21500</v>
      </c>
      <c r="G208" s="373">
        <f t="shared" si="50"/>
        <v>21500</v>
      </c>
      <c r="H208" s="373">
        <f t="shared" si="50"/>
        <v>21500</v>
      </c>
      <c r="I208" s="373">
        <f t="shared" si="50"/>
        <v>0</v>
      </c>
      <c r="J208" s="373">
        <f t="shared" si="50"/>
        <v>0</v>
      </c>
      <c r="K208" s="64">
        <f t="shared" si="38"/>
        <v>0.9888694692300616</v>
      </c>
      <c r="L208" s="234"/>
    </row>
    <row r="209" spans="1:12" ht="13.5" thickBot="1">
      <c r="A209" s="74"/>
      <c r="B209" s="94"/>
      <c r="C209" s="134" t="s">
        <v>411</v>
      </c>
      <c r="D209" s="215"/>
      <c r="E209" s="372">
        <v>1500</v>
      </c>
      <c r="F209" s="86">
        <v>1500</v>
      </c>
      <c r="G209" s="58">
        <f t="shared" si="49"/>
        <v>1500</v>
      </c>
      <c r="H209" s="86">
        <v>1500</v>
      </c>
      <c r="I209" s="86"/>
      <c r="J209" s="304"/>
      <c r="K209" s="64">
        <f t="shared" si="38"/>
        <v>1</v>
      </c>
      <c r="L209" s="232"/>
    </row>
    <row r="210" spans="1:12" ht="13.5" thickBot="1">
      <c r="A210" s="74"/>
      <c r="B210" s="94"/>
      <c r="C210" s="134" t="s">
        <v>196</v>
      </c>
      <c r="D210" s="215"/>
      <c r="E210" s="372">
        <v>12242</v>
      </c>
      <c r="F210" s="86">
        <v>12000</v>
      </c>
      <c r="G210" s="58">
        <f t="shared" si="49"/>
        <v>12000</v>
      </c>
      <c r="H210" s="86">
        <v>12000</v>
      </c>
      <c r="I210" s="86"/>
      <c r="J210" s="304"/>
      <c r="K210" s="64">
        <f t="shared" si="38"/>
        <v>0.9802319882372161</v>
      </c>
      <c r="L210" s="232"/>
    </row>
    <row r="211" spans="1:12" ht="13.5" thickBot="1">
      <c r="A211" s="74"/>
      <c r="B211" s="94"/>
      <c r="C211" s="134" t="s">
        <v>412</v>
      </c>
      <c r="D211" s="215"/>
      <c r="E211" s="372">
        <v>2000</v>
      </c>
      <c r="F211" s="86">
        <v>2000</v>
      </c>
      <c r="G211" s="58">
        <f t="shared" si="49"/>
        <v>2000</v>
      </c>
      <c r="H211" s="86">
        <v>2000</v>
      </c>
      <c r="I211" s="86"/>
      <c r="J211" s="304"/>
      <c r="K211" s="64">
        <f t="shared" si="38"/>
        <v>1</v>
      </c>
      <c r="L211" s="232"/>
    </row>
    <row r="212" spans="1:12" ht="13.5" thickBot="1">
      <c r="A212" s="74"/>
      <c r="B212" s="94"/>
      <c r="C212" s="134" t="s">
        <v>307</v>
      </c>
      <c r="D212" s="215"/>
      <c r="E212" s="372">
        <v>6000</v>
      </c>
      <c r="F212" s="86">
        <v>6000</v>
      </c>
      <c r="G212" s="58">
        <f t="shared" si="49"/>
        <v>6000</v>
      </c>
      <c r="H212" s="86">
        <v>6000</v>
      </c>
      <c r="I212" s="86"/>
      <c r="J212" s="304"/>
      <c r="K212" s="64">
        <f aca="true" t="shared" si="51" ref="K212:K276">G212/E212</f>
        <v>1</v>
      </c>
      <c r="L212" s="232"/>
    </row>
    <row r="213" spans="1:12" ht="24.75" thickBot="1">
      <c r="A213" s="74"/>
      <c r="B213" s="94"/>
      <c r="C213" s="134" t="s">
        <v>362</v>
      </c>
      <c r="D213" s="215">
        <v>4610</v>
      </c>
      <c r="E213" s="372">
        <v>30840</v>
      </c>
      <c r="F213" s="86">
        <v>30840</v>
      </c>
      <c r="G213" s="58">
        <f t="shared" si="49"/>
        <v>30840</v>
      </c>
      <c r="H213" s="86">
        <v>30840</v>
      </c>
      <c r="I213" s="86"/>
      <c r="J213" s="304"/>
      <c r="K213" s="64">
        <f t="shared" si="51"/>
        <v>1</v>
      </c>
      <c r="L213" s="232"/>
    </row>
    <row r="214" spans="1:12" ht="24.75" thickBot="1">
      <c r="A214" s="74"/>
      <c r="B214" s="94"/>
      <c r="C214" s="134" t="s">
        <v>35</v>
      </c>
      <c r="D214" s="215">
        <v>8070</v>
      </c>
      <c r="E214" s="368">
        <v>26833</v>
      </c>
      <c r="F214" s="305"/>
      <c r="G214" s="297"/>
      <c r="H214" s="305"/>
      <c r="I214" s="305"/>
      <c r="J214" s="309"/>
      <c r="K214" s="64"/>
      <c r="L214" s="232"/>
    </row>
    <row r="215" spans="1:12" ht="33" customHeight="1" thickBot="1">
      <c r="A215" s="65">
        <v>751</v>
      </c>
      <c r="B215" s="52"/>
      <c r="C215" s="275" t="s">
        <v>197</v>
      </c>
      <c r="D215" s="65"/>
      <c r="E215" s="376">
        <f aca="true" t="shared" si="52" ref="E215:J215">SUM(E216+E218+E225)</f>
        <v>124224</v>
      </c>
      <c r="F215" s="376">
        <f t="shared" si="52"/>
        <v>8257</v>
      </c>
      <c r="G215" s="376">
        <f t="shared" si="52"/>
        <v>8257</v>
      </c>
      <c r="H215" s="376">
        <f t="shared" si="52"/>
        <v>0</v>
      </c>
      <c r="I215" s="376">
        <f t="shared" si="52"/>
        <v>0</v>
      </c>
      <c r="J215" s="376">
        <f t="shared" si="52"/>
        <v>8257</v>
      </c>
      <c r="K215" s="64">
        <f t="shared" si="51"/>
        <v>0.06646863730036064</v>
      </c>
      <c r="L215" s="237"/>
    </row>
    <row r="216" spans="1:12" ht="30" customHeight="1" thickBot="1">
      <c r="A216" s="116"/>
      <c r="B216" s="268">
        <v>75101</v>
      </c>
      <c r="C216" s="278" t="s">
        <v>199</v>
      </c>
      <c r="D216" s="288"/>
      <c r="E216" s="369">
        <f aca="true" t="shared" si="53" ref="E216:J216">SUM(E217)</f>
        <v>7828</v>
      </c>
      <c r="F216" s="369">
        <f t="shared" si="53"/>
        <v>8257</v>
      </c>
      <c r="G216" s="369">
        <f t="shared" si="53"/>
        <v>8257</v>
      </c>
      <c r="H216" s="369">
        <f t="shared" si="53"/>
        <v>0</v>
      </c>
      <c r="I216" s="369">
        <f t="shared" si="53"/>
        <v>0</v>
      </c>
      <c r="J216" s="369">
        <f t="shared" si="53"/>
        <v>8257</v>
      </c>
      <c r="K216" s="64">
        <f t="shared" si="51"/>
        <v>1.0548032703117016</v>
      </c>
      <c r="L216" s="236"/>
    </row>
    <row r="217" spans="1:12" ht="13.5" thickBot="1">
      <c r="A217" s="74"/>
      <c r="B217" s="94"/>
      <c r="C217" s="407" t="s">
        <v>113</v>
      </c>
      <c r="D217" s="117">
        <v>4010</v>
      </c>
      <c r="E217" s="368">
        <v>7828</v>
      </c>
      <c r="F217" s="305">
        <v>8257</v>
      </c>
      <c r="G217" s="305">
        <f>H217+I217+J217</f>
        <v>8257</v>
      </c>
      <c r="H217" s="305"/>
      <c r="I217" s="305"/>
      <c r="J217" s="305">
        <v>8257</v>
      </c>
      <c r="K217" s="64">
        <f t="shared" si="51"/>
        <v>1.0548032703117016</v>
      </c>
      <c r="L217" s="232"/>
    </row>
    <row r="218" spans="1:12" ht="13.5" thickBot="1">
      <c r="A218" s="74"/>
      <c r="B218" s="267" t="s">
        <v>53</v>
      </c>
      <c r="C218" s="277" t="s">
        <v>54</v>
      </c>
      <c r="D218" s="291"/>
      <c r="E218" s="367">
        <f aca="true" t="shared" si="54" ref="E218:J218">SUM(E219:E224)</f>
        <v>29773</v>
      </c>
      <c r="F218" s="367">
        <f t="shared" si="54"/>
        <v>0</v>
      </c>
      <c r="G218" s="367">
        <f t="shared" si="54"/>
        <v>0</v>
      </c>
      <c r="H218" s="367">
        <f t="shared" si="54"/>
        <v>0</v>
      </c>
      <c r="I218" s="367">
        <f t="shared" si="54"/>
        <v>0</v>
      </c>
      <c r="J218" s="367">
        <f t="shared" si="54"/>
        <v>0</v>
      </c>
      <c r="K218" s="64">
        <f t="shared" si="51"/>
        <v>0</v>
      </c>
      <c r="L218" s="232"/>
    </row>
    <row r="219" spans="1:12" ht="13.5" thickBot="1">
      <c r="A219" s="74"/>
      <c r="B219" s="94"/>
      <c r="C219" s="136" t="s">
        <v>115</v>
      </c>
      <c r="D219" s="316">
        <v>4110</v>
      </c>
      <c r="E219" s="370">
        <v>1870</v>
      </c>
      <c r="F219" s="298"/>
      <c r="G219" s="298">
        <f aca="true" t="shared" si="55" ref="G219:G224">SUM(H219:J219)</f>
        <v>0</v>
      </c>
      <c r="H219" s="298"/>
      <c r="I219" s="298"/>
      <c r="J219" s="298"/>
      <c r="K219" s="64">
        <f t="shared" si="51"/>
        <v>0</v>
      </c>
      <c r="L219" s="232"/>
    </row>
    <row r="220" spans="1:12" ht="13.5" thickBot="1">
      <c r="A220" s="74"/>
      <c r="B220" s="94"/>
      <c r="C220" s="134" t="s">
        <v>55</v>
      </c>
      <c r="D220" s="215">
        <v>4120</v>
      </c>
      <c r="E220" s="372">
        <v>250</v>
      </c>
      <c r="F220" s="86"/>
      <c r="G220" s="298">
        <f t="shared" si="55"/>
        <v>0</v>
      </c>
      <c r="H220" s="86"/>
      <c r="I220" s="86"/>
      <c r="J220" s="86"/>
      <c r="K220" s="64">
        <f t="shared" si="51"/>
        <v>0</v>
      </c>
      <c r="L220" s="232"/>
    </row>
    <row r="221" spans="1:12" ht="13.5" thickBot="1">
      <c r="A221" s="74"/>
      <c r="B221" s="94"/>
      <c r="C221" s="134" t="s">
        <v>365</v>
      </c>
      <c r="D221" s="215">
        <v>4170</v>
      </c>
      <c r="E221" s="372">
        <v>13910</v>
      </c>
      <c r="F221" s="86"/>
      <c r="G221" s="298">
        <f t="shared" si="55"/>
        <v>0</v>
      </c>
      <c r="H221" s="86"/>
      <c r="I221" s="86"/>
      <c r="J221" s="86"/>
      <c r="K221" s="64">
        <f t="shared" si="51"/>
        <v>0</v>
      </c>
      <c r="L221" s="232"/>
    </row>
    <row r="222" spans="1:12" ht="13.5" thickBot="1">
      <c r="A222" s="74"/>
      <c r="B222" s="94"/>
      <c r="C222" s="134" t="s">
        <v>163</v>
      </c>
      <c r="D222" s="215">
        <v>4210</v>
      </c>
      <c r="E222" s="372">
        <v>7593</v>
      </c>
      <c r="F222" s="86"/>
      <c r="G222" s="298">
        <f t="shared" si="55"/>
        <v>0</v>
      </c>
      <c r="H222" s="86"/>
      <c r="I222" s="86"/>
      <c r="J222" s="86"/>
      <c r="K222" s="64">
        <f t="shared" si="51"/>
        <v>0</v>
      </c>
      <c r="L222" s="232"/>
    </row>
    <row r="223" spans="1:12" ht="13.5" thickBot="1">
      <c r="A223" s="74"/>
      <c r="B223" s="94"/>
      <c r="C223" s="134" t="s">
        <v>117</v>
      </c>
      <c r="D223" s="215">
        <v>4260</v>
      </c>
      <c r="E223" s="372">
        <v>300</v>
      </c>
      <c r="F223" s="86"/>
      <c r="G223" s="298">
        <f t="shared" si="55"/>
        <v>0</v>
      </c>
      <c r="H223" s="86"/>
      <c r="I223" s="86"/>
      <c r="J223" s="86"/>
      <c r="K223" s="64">
        <f t="shared" si="51"/>
        <v>0</v>
      </c>
      <c r="L223" s="232"/>
    </row>
    <row r="224" spans="1:12" ht="13.5" thickBot="1">
      <c r="A224" s="74"/>
      <c r="B224" s="94"/>
      <c r="C224" s="145" t="s">
        <v>119</v>
      </c>
      <c r="D224" s="317">
        <v>4300</v>
      </c>
      <c r="E224" s="374">
        <v>5850</v>
      </c>
      <c r="F224" s="301"/>
      <c r="G224" s="298">
        <f t="shared" si="55"/>
        <v>0</v>
      </c>
      <c r="H224" s="301"/>
      <c r="I224" s="301"/>
      <c r="J224" s="301"/>
      <c r="K224" s="64">
        <f t="shared" si="51"/>
        <v>0</v>
      </c>
      <c r="L224" s="232"/>
    </row>
    <row r="225" spans="1:12" ht="13.5" thickBot="1">
      <c r="A225" s="74"/>
      <c r="B225" s="267" t="s">
        <v>56</v>
      </c>
      <c r="C225" s="277" t="s">
        <v>57</v>
      </c>
      <c r="D225" s="291"/>
      <c r="E225" s="367">
        <f aca="true" t="shared" si="56" ref="E225:J225">SUM(E226:E232)</f>
        <v>86623</v>
      </c>
      <c r="F225" s="367">
        <f t="shared" si="56"/>
        <v>0</v>
      </c>
      <c r="G225" s="367">
        <f t="shared" si="56"/>
        <v>0</v>
      </c>
      <c r="H225" s="367">
        <f t="shared" si="56"/>
        <v>0</v>
      </c>
      <c r="I225" s="367">
        <f t="shared" si="56"/>
        <v>0</v>
      </c>
      <c r="J225" s="367">
        <f t="shared" si="56"/>
        <v>0</v>
      </c>
      <c r="K225" s="64">
        <f t="shared" si="51"/>
        <v>0</v>
      </c>
      <c r="L225" s="232"/>
    </row>
    <row r="226" spans="1:12" ht="13.5" thickBot="1">
      <c r="A226" s="74"/>
      <c r="B226" s="262"/>
      <c r="C226" s="406" t="s">
        <v>392</v>
      </c>
      <c r="D226" s="315">
        <v>3030</v>
      </c>
      <c r="E226" s="377">
        <v>50490</v>
      </c>
      <c r="F226" s="400"/>
      <c r="G226" s="400">
        <f>SUM(H226:J226)</f>
        <v>0</v>
      </c>
      <c r="H226" s="401"/>
      <c r="I226" s="358"/>
      <c r="J226" s="299"/>
      <c r="K226" s="64">
        <f t="shared" si="51"/>
        <v>0</v>
      </c>
      <c r="L226" s="232"/>
    </row>
    <row r="227" spans="1:12" ht="13.5" thickBot="1">
      <c r="A227" s="74"/>
      <c r="B227" s="94"/>
      <c r="C227" s="134" t="s">
        <v>115</v>
      </c>
      <c r="D227" s="215">
        <v>4110</v>
      </c>
      <c r="E227" s="378">
        <v>1773</v>
      </c>
      <c r="F227" s="86"/>
      <c r="G227" s="303">
        <f aca="true" t="shared" si="57" ref="G227:G232">SUM(H227:J227)</f>
        <v>0</v>
      </c>
      <c r="H227" s="359"/>
      <c r="I227" s="359"/>
      <c r="J227" s="86"/>
      <c r="K227" s="64">
        <f t="shared" si="51"/>
        <v>0</v>
      </c>
      <c r="L227" s="232"/>
    </row>
    <row r="228" spans="1:12" ht="13.5" thickBot="1">
      <c r="A228" s="74"/>
      <c r="B228" s="94"/>
      <c r="C228" s="134" t="s">
        <v>187</v>
      </c>
      <c r="D228" s="215">
        <v>4120</v>
      </c>
      <c r="E228" s="378">
        <v>252</v>
      </c>
      <c r="F228" s="86"/>
      <c r="G228" s="303">
        <f t="shared" si="57"/>
        <v>0</v>
      </c>
      <c r="H228" s="359"/>
      <c r="I228" s="359"/>
      <c r="J228" s="86"/>
      <c r="K228" s="64">
        <f t="shared" si="51"/>
        <v>0</v>
      </c>
      <c r="L228" s="232"/>
    </row>
    <row r="229" spans="1:12" ht="13.5" thickBot="1">
      <c r="A229" s="74"/>
      <c r="B229" s="94"/>
      <c r="C229" s="134" t="s">
        <v>365</v>
      </c>
      <c r="D229" s="215">
        <v>4170</v>
      </c>
      <c r="E229" s="378">
        <v>14667</v>
      </c>
      <c r="F229" s="86"/>
      <c r="G229" s="303">
        <f t="shared" si="57"/>
        <v>0</v>
      </c>
      <c r="H229" s="359"/>
      <c r="I229" s="359"/>
      <c r="J229" s="86"/>
      <c r="K229" s="64">
        <f t="shared" si="51"/>
        <v>0</v>
      </c>
      <c r="L229" s="232"/>
    </row>
    <row r="230" spans="1:12" ht="13.5" thickBot="1">
      <c r="A230" s="74"/>
      <c r="B230" s="94"/>
      <c r="C230" s="134" t="s">
        <v>163</v>
      </c>
      <c r="D230" s="215">
        <v>4210</v>
      </c>
      <c r="E230" s="378">
        <v>12431</v>
      </c>
      <c r="F230" s="86"/>
      <c r="G230" s="303">
        <f t="shared" si="57"/>
        <v>0</v>
      </c>
      <c r="H230" s="359"/>
      <c r="I230" s="359"/>
      <c r="J230" s="86"/>
      <c r="K230" s="64">
        <f t="shared" si="51"/>
        <v>0</v>
      </c>
      <c r="L230" s="232"/>
    </row>
    <row r="231" spans="1:12" ht="13.5" thickBot="1">
      <c r="A231" s="74"/>
      <c r="B231" s="94"/>
      <c r="C231" s="134" t="s">
        <v>117</v>
      </c>
      <c r="D231" s="215">
        <v>4260</v>
      </c>
      <c r="E231" s="378">
        <v>200</v>
      </c>
      <c r="F231" s="86"/>
      <c r="G231" s="303">
        <f t="shared" si="57"/>
        <v>0</v>
      </c>
      <c r="H231" s="359"/>
      <c r="I231" s="359"/>
      <c r="J231" s="86"/>
      <c r="K231" s="64">
        <f t="shared" si="51"/>
        <v>0</v>
      </c>
      <c r="L231" s="232"/>
    </row>
    <row r="232" spans="1:12" ht="13.5" thickBot="1">
      <c r="A232" s="74"/>
      <c r="B232" s="94"/>
      <c r="C232" s="145" t="s">
        <v>119</v>
      </c>
      <c r="D232" s="317">
        <v>4300</v>
      </c>
      <c r="E232" s="379">
        <v>6810</v>
      </c>
      <c r="F232" s="336"/>
      <c r="G232" s="362">
        <f t="shared" si="57"/>
        <v>0</v>
      </c>
      <c r="H232" s="361"/>
      <c r="I232" s="360"/>
      <c r="J232" s="301"/>
      <c r="K232" s="64">
        <f t="shared" si="51"/>
        <v>0</v>
      </c>
      <c r="L232" s="232"/>
    </row>
    <row r="233" spans="1:12" ht="21.75" customHeight="1" thickBot="1">
      <c r="A233" s="65">
        <v>754</v>
      </c>
      <c r="B233" s="52"/>
      <c r="C233" s="275" t="s">
        <v>200</v>
      </c>
      <c r="D233" s="65"/>
      <c r="E233" s="376">
        <f aca="true" t="shared" si="58" ref="E233:J233">SUM(E234++E264+E272+E278)</f>
        <v>4572652</v>
      </c>
      <c r="F233" s="376">
        <f t="shared" si="58"/>
        <v>6111925</v>
      </c>
      <c r="G233" s="376">
        <f t="shared" si="58"/>
        <v>4166012</v>
      </c>
      <c r="H233" s="376">
        <f t="shared" si="58"/>
        <v>267012</v>
      </c>
      <c r="I233" s="376">
        <f t="shared" si="58"/>
        <v>0</v>
      </c>
      <c r="J233" s="376">
        <f t="shared" si="58"/>
        <v>3899000</v>
      </c>
      <c r="K233" s="64">
        <f t="shared" si="51"/>
        <v>0.9110712995434597</v>
      </c>
      <c r="L233" s="237"/>
    </row>
    <row r="234" spans="1:12" ht="18" customHeight="1" thickBot="1">
      <c r="A234" s="116"/>
      <c r="B234" s="268">
        <v>75411</v>
      </c>
      <c r="C234" s="281" t="s">
        <v>203</v>
      </c>
      <c r="D234" s="288"/>
      <c r="E234" s="382">
        <f aca="true" t="shared" si="59" ref="E234:J234">SUM(E235:E263)</f>
        <v>4193052</v>
      </c>
      <c r="F234" s="382">
        <f>SUM(F235:F263)</f>
        <v>5836325</v>
      </c>
      <c r="G234" s="382">
        <f t="shared" si="59"/>
        <v>3899000</v>
      </c>
      <c r="H234" s="382">
        <f t="shared" si="59"/>
        <v>0</v>
      </c>
      <c r="I234" s="382">
        <f t="shared" si="59"/>
        <v>0</v>
      </c>
      <c r="J234" s="382">
        <f t="shared" si="59"/>
        <v>3899000</v>
      </c>
      <c r="K234" s="64">
        <f t="shared" si="51"/>
        <v>0.9298716066483316</v>
      </c>
      <c r="L234" s="236"/>
    </row>
    <row r="235" spans="1:12" ht="18" customHeight="1" thickBot="1">
      <c r="A235" s="116"/>
      <c r="B235" s="100"/>
      <c r="C235" s="136" t="s">
        <v>166</v>
      </c>
      <c r="D235" s="290">
        <v>3030</v>
      </c>
      <c r="E235" s="393">
        <v>4120</v>
      </c>
      <c r="F235" s="295">
        <v>5120</v>
      </c>
      <c r="G235" s="295">
        <f>SUM(H235:J235)</f>
        <v>5120</v>
      </c>
      <c r="H235" s="295"/>
      <c r="I235" s="295"/>
      <c r="J235" s="298">
        <v>5120</v>
      </c>
      <c r="K235" s="64">
        <f t="shared" si="51"/>
        <v>1.2427184466019416</v>
      </c>
      <c r="L235" s="236"/>
    </row>
    <row r="236" spans="1:12" ht="24.75" thickBot="1">
      <c r="A236" s="74"/>
      <c r="B236" s="94"/>
      <c r="C236" s="134" t="s">
        <v>363</v>
      </c>
      <c r="D236" s="215">
        <v>3070</v>
      </c>
      <c r="E236" s="372">
        <v>253589</v>
      </c>
      <c r="F236" s="304">
        <v>410724</v>
      </c>
      <c r="G236" s="295">
        <f aca="true" t="shared" si="60" ref="G236:G263">SUM(H236:J236)</f>
        <v>240645</v>
      </c>
      <c r="H236" s="304"/>
      <c r="I236" s="86"/>
      <c r="J236" s="86">
        <v>240645</v>
      </c>
      <c r="K236" s="64">
        <f t="shared" si="51"/>
        <v>0.9489567765163316</v>
      </c>
      <c r="L236" s="232"/>
    </row>
    <row r="237" spans="1:12" ht="13.5" thickBot="1">
      <c r="A237" s="74"/>
      <c r="B237" s="94"/>
      <c r="C237" s="81" t="s">
        <v>113</v>
      </c>
      <c r="D237" s="215">
        <v>4010</v>
      </c>
      <c r="E237" s="372">
        <v>14574</v>
      </c>
      <c r="F237" s="304">
        <v>14764</v>
      </c>
      <c r="G237" s="295">
        <f t="shared" si="60"/>
        <v>14764</v>
      </c>
      <c r="H237" s="304"/>
      <c r="I237" s="86"/>
      <c r="J237" s="86">
        <v>14764</v>
      </c>
      <c r="K237" s="64">
        <f t="shared" si="51"/>
        <v>1.013036915054206</v>
      </c>
      <c r="L237" s="232"/>
    </row>
    <row r="238" spans="1:12" ht="13.5" thickBot="1">
      <c r="A238" s="74"/>
      <c r="B238" s="94"/>
      <c r="C238" s="81" t="s">
        <v>204</v>
      </c>
      <c r="D238" s="215">
        <v>4020</v>
      </c>
      <c r="E238" s="372">
        <v>101336</v>
      </c>
      <c r="F238" s="304">
        <v>111838</v>
      </c>
      <c r="G238" s="295">
        <f t="shared" si="60"/>
        <v>111838</v>
      </c>
      <c r="H238" s="304"/>
      <c r="I238" s="86"/>
      <c r="J238" s="86">
        <v>111838</v>
      </c>
      <c r="K238" s="64">
        <f t="shared" si="51"/>
        <v>1.1036354306465619</v>
      </c>
      <c r="L238" s="232"/>
    </row>
    <row r="239" spans="1:12" ht="13.5" thickBot="1">
      <c r="A239" s="74"/>
      <c r="B239" s="94"/>
      <c r="C239" s="81" t="s">
        <v>41</v>
      </c>
      <c r="D239" s="215">
        <v>4040</v>
      </c>
      <c r="E239" s="372">
        <v>9422</v>
      </c>
      <c r="F239" s="304">
        <v>10006</v>
      </c>
      <c r="G239" s="295">
        <f t="shared" si="60"/>
        <v>10006</v>
      </c>
      <c r="H239" s="304"/>
      <c r="I239" s="86"/>
      <c r="J239" s="86">
        <v>10006</v>
      </c>
      <c r="K239" s="64">
        <f t="shared" si="51"/>
        <v>1.061982593929102</v>
      </c>
      <c r="L239" s="232"/>
    </row>
    <row r="240" spans="1:12" ht="24.75" thickBot="1">
      <c r="A240" s="74"/>
      <c r="B240" s="94"/>
      <c r="C240" s="134" t="s">
        <v>358</v>
      </c>
      <c r="D240" s="215">
        <v>4050</v>
      </c>
      <c r="E240" s="372">
        <v>2400000</v>
      </c>
      <c r="F240" s="304">
        <v>2437412</v>
      </c>
      <c r="G240" s="295">
        <f t="shared" si="60"/>
        <v>2440864</v>
      </c>
      <c r="H240" s="304"/>
      <c r="I240" s="86"/>
      <c r="J240" s="86">
        <v>2440864</v>
      </c>
      <c r="K240" s="64">
        <f t="shared" si="51"/>
        <v>1.0170266666666667</v>
      </c>
      <c r="L240" s="232"/>
    </row>
    <row r="241" spans="1:12" ht="24.75" thickBot="1">
      <c r="A241" s="74"/>
      <c r="B241" s="94"/>
      <c r="C241" s="134" t="s">
        <v>399</v>
      </c>
      <c r="D241" s="215">
        <v>4060</v>
      </c>
      <c r="E241" s="372">
        <v>57618</v>
      </c>
      <c r="F241" s="304">
        <v>183119</v>
      </c>
      <c r="G241" s="295">
        <f t="shared" si="60"/>
        <v>68573</v>
      </c>
      <c r="H241" s="304"/>
      <c r="I241" s="86"/>
      <c r="J241" s="86">
        <v>68573</v>
      </c>
      <c r="K241" s="64">
        <f t="shared" si="51"/>
        <v>1.1901315561109376</v>
      </c>
      <c r="L241" s="232"/>
    </row>
    <row r="242" spans="1:12" ht="24.75" thickBot="1">
      <c r="A242" s="74"/>
      <c r="B242" s="94"/>
      <c r="C242" s="134" t="s">
        <v>364</v>
      </c>
      <c r="D242" s="215">
        <v>4070</v>
      </c>
      <c r="E242" s="372">
        <v>199187</v>
      </c>
      <c r="F242" s="304">
        <v>200752</v>
      </c>
      <c r="G242" s="295">
        <f t="shared" si="60"/>
        <v>200752</v>
      </c>
      <c r="H242" s="304"/>
      <c r="I242" s="86"/>
      <c r="J242" s="86">
        <v>200752</v>
      </c>
      <c r="K242" s="64">
        <f t="shared" si="51"/>
        <v>1.0078569384548188</v>
      </c>
      <c r="L242" s="232"/>
    </row>
    <row r="243" spans="1:12" ht="24.75" thickBot="1">
      <c r="A243" s="74"/>
      <c r="B243" s="94"/>
      <c r="C243" s="134" t="s">
        <v>274</v>
      </c>
      <c r="D243" s="215">
        <v>4080</v>
      </c>
      <c r="E243" s="372">
        <v>36040</v>
      </c>
      <c r="F243" s="304">
        <v>213807</v>
      </c>
      <c r="G243" s="295">
        <f t="shared" si="60"/>
        <v>31620</v>
      </c>
      <c r="H243" s="304"/>
      <c r="I243" s="86"/>
      <c r="J243" s="86">
        <v>31620</v>
      </c>
      <c r="K243" s="64">
        <f t="shared" si="51"/>
        <v>0.8773584905660378</v>
      </c>
      <c r="L243" s="232"/>
    </row>
    <row r="244" spans="1:12" ht="13.5" thickBot="1">
      <c r="A244" s="74"/>
      <c r="B244" s="94"/>
      <c r="C244" s="81" t="s">
        <v>115</v>
      </c>
      <c r="D244" s="215">
        <v>4110</v>
      </c>
      <c r="E244" s="372">
        <v>30740</v>
      </c>
      <c r="F244" s="304">
        <v>28149</v>
      </c>
      <c r="G244" s="295">
        <f t="shared" si="60"/>
        <v>28149</v>
      </c>
      <c r="H244" s="304"/>
      <c r="I244" s="86"/>
      <c r="J244" s="86">
        <v>28149</v>
      </c>
      <c r="K244" s="64">
        <f t="shared" si="51"/>
        <v>0.9157124268054652</v>
      </c>
      <c r="L244" s="232"/>
    </row>
    <row r="245" spans="1:12" ht="13.5" thickBot="1">
      <c r="A245" s="74"/>
      <c r="B245" s="94"/>
      <c r="C245" s="81" t="s">
        <v>187</v>
      </c>
      <c r="D245" s="215">
        <v>4120</v>
      </c>
      <c r="E245" s="372">
        <v>3165</v>
      </c>
      <c r="F245" s="304">
        <v>3518</v>
      </c>
      <c r="G245" s="295">
        <f t="shared" si="60"/>
        <v>3518</v>
      </c>
      <c r="H245" s="304"/>
      <c r="I245" s="86"/>
      <c r="J245" s="86">
        <v>3518</v>
      </c>
      <c r="K245" s="64">
        <f t="shared" si="51"/>
        <v>1.1115323854660348</v>
      </c>
      <c r="L245" s="232"/>
    </row>
    <row r="246" spans="1:12" ht="13.5" thickBot="1">
      <c r="A246" s="74"/>
      <c r="B246" s="94"/>
      <c r="C246" s="81" t="s">
        <v>365</v>
      </c>
      <c r="D246" s="215">
        <v>4170</v>
      </c>
      <c r="E246" s="372">
        <v>8550</v>
      </c>
      <c r="F246" s="304">
        <v>7200</v>
      </c>
      <c r="G246" s="295">
        <f t="shared" si="60"/>
        <v>7200</v>
      </c>
      <c r="H246" s="304"/>
      <c r="I246" s="86"/>
      <c r="J246" s="86">
        <v>7200</v>
      </c>
      <c r="K246" s="64">
        <f t="shared" si="51"/>
        <v>0.8421052631578947</v>
      </c>
      <c r="L246" s="232"/>
    </row>
    <row r="247" spans="1:12" ht="24.75" thickBot="1">
      <c r="A247" s="74"/>
      <c r="B247" s="94"/>
      <c r="C247" s="134" t="s">
        <v>366</v>
      </c>
      <c r="D247" s="215">
        <v>4180</v>
      </c>
      <c r="E247" s="372">
        <v>181808</v>
      </c>
      <c r="F247" s="304">
        <v>216740</v>
      </c>
      <c r="G247" s="295">
        <f t="shared" si="60"/>
        <v>194740</v>
      </c>
      <c r="H247" s="304"/>
      <c r="I247" s="86"/>
      <c r="J247" s="86">
        <v>194740</v>
      </c>
      <c r="K247" s="64">
        <f t="shared" si="51"/>
        <v>1.0711299832790637</v>
      </c>
      <c r="L247" s="232"/>
    </row>
    <row r="248" spans="1:12" ht="13.5" thickBot="1">
      <c r="A248" s="74"/>
      <c r="B248" s="94"/>
      <c r="C248" s="81" t="s">
        <v>163</v>
      </c>
      <c r="D248" s="215">
        <v>4210</v>
      </c>
      <c r="E248" s="372">
        <v>237871</v>
      </c>
      <c r="F248" s="304">
        <v>715818</v>
      </c>
      <c r="G248" s="295">
        <f t="shared" si="60"/>
        <v>250068</v>
      </c>
      <c r="H248" s="304"/>
      <c r="I248" s="86"/>
      <c r="J248" s="86">
        <v>250068</v>
      </c>
      <c r="K248" s="64">
        <f t="shared" si="51"/>
        <v>1.051275691446204</v>
      </c>
      <c r="L248" s="232"/>
    </row>
    <row r="249" spans="1:12" ht="13.5" thickBot="1">
      <c r="A249" s="74"/>
      <c r="B249" s="94"/>
      <c r="C249" s="81" t="s">
        <v>205</v>
      </c>
      <c r="D249" s="215">
        <v>4220</v>
      </c>
      <c r="E249" s="372">
        <v>1000</v>
      </c>
      <c r="F249" s="304">
        <v>2000</v>
      </c>
      <c r="G249" s="295">
        <f t="shared" si="60"/>
        <v>1100</v>
      </c>
      <c r="H249" s="304"/>
      <c r="I249" s="86"/>
      <c r="J249" s="86">
        <v>1100</v>
      </c>
      <c r="K249" s="64">
        <f t="shared" si="51"/>
        <v>1.1</v>
      </c>
      <c r="L249" s="232"/>
    </row>
    <row r="250" spans="1:12" ht="13.5" thickBot="1">
      <c r="A250" s="74"/>
      <c r="B250" s="94"/>
      <c r="C250" s="134" t="s">
        <v>201</v>
      </c>
      <c r="D250" s="215">
        <v>4230</v>
      </c>
      <c r="E250" s="372">
        <v>1000</v>
      </c>
      <c r="F250" s="304">
        <v>1000</v>
      </c>
      <c r="G250" s="295">
        <f t="shared" si="60"/>
        <v>1000</v>
      </c>
      <c r="H250" s="304"/>
      <c r="I250" s="86"/>
      <c r="J250" s="86">
        <v>1000</v>
      </c>
      <c r="K250" s="64">
        <f t="shared" si="51"/>
        <v>1</v>
      </c>
      <c r="L250" s="232"/>
    </row>
    <row r="251" spans="1:12" ht="13.5" thickBot="1">
      <c r="A251" s="74"/>
      <c r="B251" s="94"/>
      <c r="C251" s="81" t="s">
        <v>285</v>
      </c>
      <c r="D251" s="215">
        <v>4250</v>
      </c>
      <c r="E251" s="490"/>
      <c r="F251" s="491"/>
      <c r="G251" s="492"/>
      <c r="H251" s="491"/>
      <c r="I251" s="493"/>
      <c r="J251" s="493"/>
      <c r="K251" s="64"/>
      <c r="L251" s="232"/>
    </row>
    <row r="252" spans="1:12" ht="13.5" thickBot="1">
      <c r="A252" s="74"/>
      <c r="B252" s="94"/>
      <c r="C252" s="81" t="s">
        <v>206</v>
      </c>
      <c r="D252" s="215">
        <v>4260</v>
      </c>
      <c r="E252" s="372">
        <v>99124</v>
      </c>
      <c r="F252" s="304">
        <v>150384</v>
      </c>
      <c r="G252" s="295">
        <f t="shared" si="60"/>
        <v>100384</v>
      </c>
      <c r="H252" s="304"/>
      <c r="I252" s="86"/>
      <c r="J252" s="86">
        <v>100384</v>
      </c>
      <c r="K252" s="64">
        <f t="shared" si="51"/>
        <v>1.0127113514386021</v>
      </c>
      <c r="L252" s="232"/>
    </row>
    <row r="253" spans="1:12" ht="13.5" thickBot="1">
      <c r="A253" s="74"/>
      <c r="B253" s="94"/>
      <c r="C253" s="81" t="s">
        <v>118</v>
      </c>
      <c r="D253" s="215">
        <v>4270</v>
      </c>
      <c r="E253" s="372">
        <v>51987</v>
      </c>
      <c r="F253" s="304">
        <v>107815</v>
      </c>
      <c r="G253" s="295">
        <f t="shared" si="60"/>
        <v>54815</v>
      </c>
      <c r="H253" s="304"/>
      <c r="I253" s="86"/>
      <c r="J253" s="86">
        <v>54815</v>
      </c>
      <c r="K253" s="64">
        <f t="shared" si="51"/>
        <v>1.05439821493835</v>
      </c>
      <c r="L253" s="232"/>
    </row>
    <row r="254" spans="1:12" ht="13.5" thickBot="1">
      <c r="A254" s="74"/>
      <c r="B254" s="94"/>
      <c r="C254" s="81" t="s">
        <v>59</v>
      </c>
      <c r="D254" s="215">
        <v>4280</v>
      </c>
      <c r="E254" s="372">
        <v>10000</v>
      </c>
      <c r="F254" s="304">
        <v>43275</v>
      </c>
      <c r="G254" s="295">
        <f t="shared" si="60"/>
        <v>11960</v>
      </c>
      <c r="H254" s="304"/>
      <c r="I254" s="86"/>
      <c r="J254" s="86">
        <v>11960</v>
      </c>
      <c r="K254" s="64">
        <f t="shared" si="51"/>
        <v>1.196</v>
      </c>
      <c r="L254" s="232"/>
    </row>
    <row r="255" spans="1:12" ht="13.5" thickBot="1">
      <c r="A255" s="74"/>
      <c r="B255" s="94"/>
      <c r="C255" s="81" t="s">
        <v>119</v>
      </c>
      <c r="D255" s="215">
        <v>4300</v>
      </c>
      <c r="E255" s="372">
        <v>69896</v>
      </c>
      <c r="F255" s="304">
        <v>123670</v>
      </c>
      <c r="G255" s="295">
        <f t="shared" si="60"/>
        <v>61910</v>
      </c>
      <c r="H255" s="304"/>
      <c r="I255" s="86"/>
      <c r="J255" s="86">
        <v>61910</v>
      </c>
      <c r="K255" s="64">
        <f t="shared" si="51"/>
        <v>0.8857445347373241</v>
      </c>
      <c r="L255" s="232"/>
    </row>
    <row r="256" spans="1:12" ht="13.5" thickBot="1">
      <c r="A256" s="74"/>
      <c r="B256" s="94"/>
      <c r="C256" s="81" t="s">
        <v>120</v>
      </c>
      <c r="D256" s="215">
        <v>4410</v>
      </c>
      <c r="E256" s="372">
        <v>5000</v>
      </c>
      <c r="F256" s="304">
        <v>5500</v>
      </c>
      <c r="G256" s="295">
        <f t="shared" si="60"/>
        <v>5000</v>
      </c>
      <c r="H256" s="304"/>
      <c r="I256" s="86"/>
      <c r="J256" s="86">
        <v>5000</v>
      </c>
      <c r="K256" s="64">
        <f t="shared" si="51"/>
        <v>1</v>
      </c>
      <c r="L256" s="232"/>
    </row>
    <row r="257" spans="1:12" ht="13.5" thickBot="1">
      <c r="A257" s="74"/>
      <c r="B257" s="94"/>
      <c r="C257" s="81" t="s">
        <v>121</v>
      </c>
      <c r="D257" s="215">
        <v>4430</v>
      </c>
      <c r="E257" s="372">
        <v>27039</v>
      </c>
      <c r="F257" s="304">
        <v>28667</v>
      </c>
      <c r="G257" s="295">
        <f t="shared" si="60"/>
        <v>23967</v>
      </c>
      <c r="H257" s="304"/>
      <c r="I257" s="86"/>
      <c r="J257" s="86">
        <v>23967</v>
      </c>
      <c r="K257" s="64">
        <f t="shared" si="51"/>
        <v>0.8863863308554311</v>
      </c>
      <c r="L257" s="232"/>
    </row>
    <row r="258" spans="1:12" ht="13.5" thickBot="1">
      <c r="A258" s="74"/>
      <c r="B258" s="94"/>
      <c r="C258" s="81" t="s">
        <v>207</v>
      </c>
      <c r="D258" s="215">
        <v>4440</v>
      </c>
      <c r="E258" s="372">
        <v>3220</v>
      </c>
      <c r="F258" s="304">
        <v>3641</v>
      </c>
      <c r="G258" s="295">
        <f t="shared" si="60"/>
        <v>3641</v>
      </c>
      <c r="H258" s="304"/>
      <c r="I258" s="86"/>
      <c r="J258" s="86">
        <v>3641</v>
      </c>
      <c r="K258" s="64">
        <f t="shared" si="51"/>
        <v>1.130745341614907</v>
      </c>
      <c r="L258" s="232"/>
    </row>
    <row r="259" spans="1:12" ht="24.75" thickBot="1">
      <c r="A259" s="74"/>
      <c r="B259" s="94"/>
      <c r="C259" s="134" t="s">
        <v>351</v>
      </c>
      <c r="D259" s="215">
        <v>4500</v>
      </c>
      <c r="E259" s="372">
        <v>25400</v>
      </c>
      <c r="F259" s="304">
        <v>26000</v>
      </c>
      <c r="G259" s="295">
        <f t="shared" si="60"/>
        <v>26000</v>
      </c>
      <c r="H259" s="304"/>
      <c r="I259" s="86"/>
      <c r="J259" s="86">
        <v>26000</v>
      </c>
      <c r="K259" s="64">
        <f t="shared" si="51"/>
        <v>1.0236220472440944</v>
      </c>
      <c r="L259" s="232"/>
    </row>
    <row r="260" spans="1:12" ht="13.5" thickBot="1">
      <c r="A260" s="74"/>
      <c r="B260" s="94"/>
      <c r="C260" s="134" t="s">
        <v>124</v>
      </c>
      <c r="D260" s="215">
        <v>4510</v>
      </c>
      <c r="E260" s="372">
        <v>700</v>
      </c>
      <c r="F260" s="304">
        <v>700</v>
      </c>
      <c r="G260" s="295">
        <f t="shared" si="60"/>
        <v>700</v>
      </c>
      <c r="H260" s="304"/>
      <c r="I260" s="86"/>
      <c r="J260" s="86">
        <v>700</v>
      </c>
      <c r="K260" s="64">
        <f t="shared" si="51"/>
        <v>1</v>
      </c>
      <c r="L260" s="232"/>
    </row>
    <row r="261" spans="1:12" ht="24.75" thickBot="1">
      <c r="A261" s="74"/>
      <c r="B261" s="94"/>
      <c r="C261" s="134" t="s">
        <v>40</v>
      </c>
      <c r="D261" s="215">
        <v>4520</v>
      </c>
      <c r="E261" s="372">
        <v>666</v>
      </c>
      <c r="F261" s="304">
        <v>666</v>
      </c>
      <c r="G261" s="431">
        <f t="shared" si="60"/>
        <v>666</v>
      </c>
      <c r="H261" s="304"/>
      <c r="I261" s="86"/>
      <c r="J261" s="86">
        <v>666</v>
      </c>
      <c r="K261" s="64">
        <f t="shared" si="51"/>
        <v>1</v>
      </c>
      <c r="L261" s="232"/>
    </row>
    <row r="262" spans="1:12" ht="13.5" thickBot="1">
      <c r="A262" s="74"/>
      <c r="B262" s="363"/>
      <c r="C262" s="136" t="s">
        <v>228</v>
      </c>
      <c r="D262" s="316">
        <v>6060</v>
      </c>
      <c r="E262" s="370">
        <v>299724</v>
      </c>
      <c r="F262" s="307">
        <v>554040</v>
      </c>
      <c r="G262" s="295">
        <f t="shared" si="60"/>
        <v>0</v>
      </c>
      <c r="H262" s="307"/>
      <c r="I262" s="298"/>
      <c r="J262" s="464"/>
      <c r="K262" s="64">
        <f t="shared" si="51"/>
        <v>0</v>
      </c>
      <c r="L262" s="232"/>
    </row>
    <row r="263" spans="1:12" ht="13.5" thickBot="1">
      <c r="A263" s="74"/>
      <c r="B263" s="363"/>
      <c r="C263" s="226" t="s">
        <v>134</v>
      </c>
      <c r="D263" s="364">
        <v>6050</v>
      </c>
      <c r="E263" s="381">
        <v>60276</v>
      </c>
      <c r="F263" s="467">
        <v>230000</v>
      </c>
      <c r="G263" s="365">
        <f t="shared" si="60"/>
        <v>0</v>
      </c>
      <c r="H263" s="467"/>
      <c r="I263" s="336"/>
      <c r="J263" s="468"/>
      <c r="K263" s="64">
        <f t="shared" si="51"/>
        <v>0</v>
      </c>
      <c r="L263" s="232"/>
    </row>
    <row r="264" spans="1:12" ht="18" customHeight="1" thickBot="1">
      <c r="A264" s="116"/>
      <c r="B264" s="269">
        <v>75414</v>
      </c>
      <c r="C264" s="281" t="s">
        <v>208</v>
      </c>
      <c r="D264" s="288"/>
      <c r="E264" s="382">
        <f aca="true" t="shared" si="61" ref="E264:J264">SUM(E265:E271)</f>
        <v>23400</v>
      </c>
      <c r="F264" s="382">
        <f t="shared" si="61"/>
        <v>33900</v>
      </c>
      <c r="G264" s="382">
        <f t="shared" si="61"/>
        <v>29549</v>
      </c>
      <c r="H264" s="382">
        <f t="shared" si="61"/>
        <v>29549</v>
      </c>
      <c r="I264" s="382">
        <f t="shared" si="61"/>
        <v>0</v>
      </c>
      <c r="J264" s="382">
        <f t="shared" si="61"/>
        <v>0</v>
      </c>
      <c r="K264" s="64">
        <f t="shared" si="51"/>
        <v>1.2627777777777778</v>
      </c>
      <c r="L264" s="237"/>
    </row>
    <row r="265" spans="1:12" ht="13.5" thickBot="1">
      <c r="A265" s="74"/>
      <c r="B265" s="94"/>
      <c r="C265" s="82" t="s">
        <v>116</v>
      </c>
      <c r="D265" s="316">
        <v>4210</v>
      </c>
      <c r="E265" s="370">
        <v>7240</v>
      </c>
      <c r="F265" s="307">
        <v>14500</v>
      </c>
      <c r="G265" s="307">
        <f>SUM(H265:J265)</f>
        <v>10149</v>
      </c>
      <c r="H265" s="307">
        <v>10149</v>
      </c>
      <c r="I265" s="298"/>
      <c r="J265" s="307"/>
      <c r="K265" s="64">
        <f t="shared" si="51"/>
        <v>1.4017955801104973</v>
      </c>
      <c r="L265" s="232"/>
    </row>
    <row r="266" spans="1:12" ht="13.5" thickBot="1">
      <c r="A266" s="74"/>
      <c r="B266" s="94"/>
      <c r="C266" s="81" t="s">
        <v>18</v>
      </c>
      <c r="D266" s="215">
        <v>4210</v>
      </c>
      <c r="E266" s="372"/>
      <c r="F266" s="304">
        <v>8000</v>
      </c>
      <c r="G266" s="307">
        <f aca="true" t="shared" si="62" ref="G266:G271">SUM(H266:J266)</f>
        <v>8000</v>
      </c>
      <c r="H266" s="304">
        <v>8000</v>
      </c>
      <c r="I266" s="86"/>
      <c r="J266" s="304"/>
      <c r="K266" s="64"/>
      <c r="L266" s="232"/>
    </row>
    <row r="267" spans="1:12" ht="13.5" thickBot="1">
      <c r="A267" s="74"/>
      <c r="B267" s="94"/>
      <c r="C267" s="81" t="s">
        <v>117</v>
      </c>
      <c r="D267" s="215">
        <v>4260</v>
      </c>
      <c r="E267" s="372">
        <v>500</v>
      </c>
      <c r="F267" s="304">
        <v>500</v>
      </c>
      <c r="G267" s="307">
        <f t="shared" si="62"/>
        <v>500</v>
      </c>
      <c r="H267" s="304">
        <v>500</v>
      </c>
      <c r="I267" s="86"/>
      <c r="J267" s="304"/>
      <c r="K267" s="64">
        <f t="shared" si="51"/>
        <v>1</v>
      </c>
      <c r="L267" s="232"/>
    </row>
    <row r="268" spans="1:12" ht="13.5" thickBot="1">
      <c r="A268" s="74"/>
      <c r="B268" s="94"/>
      <c r="C268" s="81" t="s">
        <v>291</v>
      </c>
      <c r="D268" s="215">
        <v>4270</v>
      </c>
      <c r="E268" s="372">
        <v>12000</v>
      </c>
      <c r="F268" s="304">
        <v>6500</v>
      </c>
      <c r="G268" s="307">
        <f t="shared" si="62"/>
        <v>6500</v>
      </c>
      <c r="H268" s="304">
        <v>6500</v>
      </c>
      <c r="I268" s="86"/>
      <c r="J268" s="304"/>
      <c r="K268" s="64">
        <f t="shared" si="51"/>
        <v>0.5416666666666666</v>
      </c>
      <c r="L268" s="232"/>
    </row>
    <row r="269" spans="1:12" ht="13.5" thickBot="1">
      <c r="A269" s="74"/>
      <c r="B269" s="94"/>
      <c r="C269" s="81" t="s">
        <v>119</v>
      </c>
      <c r="D269" s="215">
        <v>4300</v>
      </c>
      <c r="E269" s="372">
        <v>2460</v>
      </c>
      <c r="F269" s="304">
        <v>2000</v>
      </c>
      <c r="G269" s="307">
        <f t="shared" si="62"/>
        <v>2000</v>
      </c>
      <c r="H269" s="304">
        <v>2000</v>
      </c>
      <c r="I269" s="86"/>
      <c r="J269" s="304"/>
      <c r="K269" s="64">
        <f t="shared" si="51"/>
        <v>0.8130081300813008</v>
      </c>
      <c r="L269" s="232"/>
    </row>
    <row r="270" spans="1:12" ht="13.5" thickBot="1">
      <c r="A270" s="74"/>
      <c r="B270" s="94"/>
      <c r="C270" s="81" t="s">
        <v>402</v>
      </c>
      <c r="D270" s="215">
        <v>4410</v>
      </c>
      <c r="E270" s="372">
        <v>1200</v>
      </c>
      <c r="F270" s="304">
        <v>1200</v>
      </c>
      <c r="G270" s="307">
        <f t="shared" si="62"/>
        <v>1200</v>
      </c>
      <c r="H270" s="304">
        <v>1200</v>
      </c>
      <c r="I270" s="86"/>
      <c r="J270" s="304"/>
      <c r="K270" s="64">
        <f t="shared" si="51"/>
        <v>1</v>
      </c>
      <c r="L270" s="232"/>
    </row>
    <row r="271" spans="1:12" ht="13.5" thickBot="1">
      <c r="A271" s="74"/>
      <c r="B271" s="94"/>
      <c r="C271" s="152" t="s">
        <v>166</v>
      </c>
      <c r="D271" s="317">
        <v>3030</v>
      </c>
      <c r="E271" s="374"/>
      <c r="F271" s="306">
        <v>1200</v>
      </c>
      <c r="G271" s="307">
        <f t="shared" si="62"/>
        <v>1200</v>
      </c>
      <c r="H271" s="306">
        <v>1200</v>
      </c>
      <c r="I271" s="301"/>
      <c r="J271" s="306"/>
      <c r="K271" s="64"/>
      <c r="L271" s="232"/>
    </row>
    <row r="272" spans="1:12" ht="18" customHeight="1" thickBot="1">
      <c r="A272" s="116"/>
      <c r="B272" s="269">
        <v>75416</v>
      </c>
      <c r="C272" s="282" t="s">
        <v>210</v>
      </c>
      <c r="D272" s="289"/>
      <c r="E272" s="390">
        <f aca="true" t="shared" si="63" ref="E272:J272">SUM(E273:E277)</f>
        <v>31200</v>
      </c>
      <c r="F272" s="390">
        <f t="shared" si="63"/>
        <v>31700</v>
      </c>
      <c r="G272" s="390">
        <f t="shared" si="63"/>
        <v>27463</v>
      </c>
      <c r="H272" s="390">
        <f t="shared" si="63"/>
        <v>27463</v>
      </c>
      <c r="I272" s="390">
        <f t="shared" si="63"/>
        <v>0</v>
      </c>
      <c r="J272" s="390">
        <f t="shared" si="63"/>
        <v>0</v>
      </c>
      <c r="K272" s="64">
        <f t="shared" si="51"/>
        <v>0.880224358974359</v>
      </c>
      <c r="L272" s="236"/>
    </row>
    <row r="273" spans="1:12" ht="13.5" thickBot="1">
      <c r="A273" s="74"/>
      <c r="B273" s="94"/>
      <c r="C273" s="82" t="s">
        <v>10</v>
      </c>
      <c r="D273" s="316">
        <v>3020</v>
      </c>
      <c r="E273" s="370">
        <v>4100</v>
      </c>
      <c r="F273" s="307">
        <v>4200</v>
      </c>
      <c r="G273" s="307">
        <f>SUM(H273:J273)</f>
        <v>4200</v>
      </c>
      <c r="H273" s="307">
        <v>4200</v>
      </c>
      <c r="I273" s="298"/>
      <c r="J273" s="307"/>
      <c r="K273" s="64">
        <f t="shared" si="51"/>
        <v>1.024390243902439</v>
      </c>
      <c r="L273" s="232"/>
    </row>
    <row r="274" spans="1:12" ht="13.5" thickBot="1">
      <c r="A274" s="74"/>
      <c r="B274" s="94"/>
      <c r="C274" s="81" t="s">
        <v>116</v>
      </c>
      <c r="D274" s="215">
        <v>4210</v>
      </c>
      <c r="E274" s="372">
        <v>17500</v>
      </c>
      <c r="F274" s="304">
        <v>22000</v>
      </c>
      <c r="G274" s="307">
        <f>SUM(H274:J274)</f>
        <v>17763</v>
      </c>
      <c r="H274" s="304">
        <v>17763</v>
      </c>
      <c r="I274" s="86"/>
      <c r="J274" s="304"/>
      <c r="K274" s="64">
        <f t="shared" si="51"/>
        <v>1.0150285714285714</v>
      </c>
      <c r="L274" s="232"/>
    </row>
    <row r="275" spans="1:12" ht="13.5" thickBot="1">
      <c r="A275" s="74"/>
      <c r="B275" s="94"/>
      <c r="C275" s="81" t="s">
        <v>211</v>
      </c>
      <c r="D275" s="215">
        <v>4300</v>
      </c>
      <c r="E275" s="372">
        <v>6200</v>
      </c>
      <c r="F275" s="304">
        <v>4300</v>
      </c>
      <c r="G275" s="307">
        <f>SUM(H275:J275)</f>
        <v>4300</v>
      </c>
      <c r="H275" s="304">
        <v>4300</v>
      </c>
      <c r="I275" s="86"/>
      <c r="J275" s="304"/>
      <c r="K275" s="64">
        <f t="shared" si="51"/>
        <v>0.6935483870967742</v>
      </c>
      <c r="L275" s="232"/>
    </row>
    <row r="276" spans="1:12" ht="13.5" thickBot="1">
      <c r="A276" s="74"/>
      <c r="B276" s="94"/>
      <c r="C276" s="81" t="s">
        <v>120</v>
      </c>
      <c r="D276" s="215">
        <v>4410</v>
      </c>
      <c r="E276" s="372">
        <v>1200</v>
      </c>
      <c r="F276" s="304">
        <v>200</v>
      </c>
      <c r="G276" s="307">
        <f>SUM(H276:J276)</f>
        <v>200</v>
      </c>
      <c r="H276" s="304">
        <v>200</v>
      </c>
      <c r="I276" s="86"/>
      <c r="J276" s="304"/>
      <c r="K276" s="64">
        <f t="shared" si="51"/>
        <v>0.16666666666666666</v>
      </c>
      <c r="L276" s="232"/>
    </row>
    <row r="277" spans="1:12" ht="13.5" thickBot="1">
      <c r="A277" s="74"/>
      <c r="B277" s="94"/>
      <c r="C277" s="152" t="s">
        <v>121</v>
      </c>
      <c r="D277" s="317">
        <v>4430</v>
      </c>
      <c r="E277" s="374">
        <v>2200</v>
      </c>
      <c r="F277" s="306">
        <v>1000</v>
      </c>
      <c r="G277" s="307">
        <f>SUM(H277:J277)</f>
        <v>1000</v>
      </c>
      <c r="H277" s="306">
        <v>1000</v>
      </c>
      <c r="I277" s="301"/>
      <c r="J277" s="306"/>
      <c r="K277" s="64">
        <f aca="true" t="shared" si="64" ref="K277:K341">G277/E277</f>
        <v>0.45454545454545453</v>
      </c>
      <c r="L277" s="232"/>
    </row>
    <row r="278" spans="1:12" ht="18" customHeight="1" thickBot="1">
      <c r="A278" s="116"/>
      <c r="B278" s="269">
        <v>75495</v>
      </c>
      <c r="C278" s="282" t="s">
        <v>126</v>
      </c>
      <c r="D278" s="289"/>
      <c r="E278" s="390">
        <f aca="true" t="shared" si="65" ref="E278:J278">SUM(E279:E281)</f>
        <v>325000</v>
      </c>
      <c r="F278" s="390">
        <f t="shared" si="65"/>
        <v>210000</v>
      </c>
      <c r="G278" s="390">
        <f t="shared" si="65"/>
        <v>210000</v>
      </c>
      <c r="H278" s="390">
        <f t="shared" si="65"/>
        <v>210000</v>
      </c>
      <c r="I278" s="390">
        <f t="shared" si="65"/>
        <v>0</v>
      </c>
      <c r="J278" s="390">
        <f t="shared" si="65"/>
        <v>0</v>
      </c>
      <c r="K278" s="64">
        <f t="shared" si="64"/>
        <v>0.6461538461538462</v>
      </c>
      <c r="L278" s="236"/>
    </row>
    <row r="279" spans="1:12" ht="13.5" thickBot="1">
      <c r="A279" s="74"/>
      <c r="B279" s="94"/>
      <c r="C279" s="82" t="s">
        <v>66</v>
      </c>
      <c r="D279" s="316">
        <v>4300</v>
      </c>
      <c r="E279" s="370">
        <v>165000</v>
      </c>
      <c r="F279" s="307">
        <v>100000</v>
      </c>
      <c r="G279" s="307">
        <f>SUM(H279:J279)</f>
        <v>100000</v>
      </c>
      <c r="H279" s="307">
        <v>100000</v>
      </c>
      <c r="I279" s="298"/>
      <c r="J279" s="307"/>
      <c r="K279" s="64">
        <f t="shared" si="64"/>
        <v>0.6060606060606061</v>
      </c>
      <c r="L279" s="232"/>
    </row>
    <row r="280" spans="1:12" ht="13.5" thickBot="1">
      <c r="A280" s="74"/>
      <c r="B280" s="94"/>
      <c r="C280" s="81" t="s">
        <v>163</v>
      </c>
      <c r="D280" s="215">
        <v>4210</v>
      </c>
      <c r="E280" s="372">
        <v>10000</v>
      </c>
      <c r="F280" s="304">
        <v>10000</v>
      </c>
      <c r="G280" s="307">
        <f>SUM(H280:J280)</f>
        <v>10000</v>
      </c>
      <c r="H280" s="304">
        <v>10000</v>
      </c>
      <c r="I280" s="86"/>
      <c r="J280" s="304"/>
      <c r="K280" s="64">
        <f t="shared" si="64"/>
        <v>1</v>
      </c>
      <c r="L280" s="232"/>
    </row>
    <row r="281" spans="1:12" ht="13.5" thickBot="1">
      <c r="A281" s="74"/>
      <c r="B281" s="94"/>
      <c r="C281" s="152" t="s">
        <v>134</v>
      </c>
      <c r="D281" s="317">
        <v>6050</v>
      </c>
      <c r="E281" s="374">
        <v>150000</v>
      </c>
      <c r="F281" s="306">
        <v>100000</v>
      </c>
      <c r="G281" s="309">
        <f>SUM(H281:J281)</f>
        <v>100000</v>
      </c>
      <c r="H281" s="306">
        <v>100000</v>
      </c>
      <c r="I281" s="301"/>
      <c r="J281" s="306"/>
      <c r="K281" s="64">
        <f t="shared" si="64"/>
        <v>0.6666666666666666</v>
      </c>
      <c r="L281" s="232"/>
    </row>
    <row r="282" spans="1:12" ht="25.5" customHeight="1" thickBot="1">
      <c r="A282" s="124">
        <v>757</v>
      </c>
      <c r="B282" s="252"/>
      <c r="C282" s="428" t="s">
        <v>29</v>
      </c>
      <c r="D282" s="324"/>
      <c r="E282" s="366">
        <f aca="true" t="shared" si="66" ref="E282:J282">SUM(E283)</f>
        <v>0</v>
      </c>
      <c r="F282" s="366">
        <f t="shared" si="66"/>
        <v>1723241</v>
      </c>
      <c r="G282" s="366">
        <f t="shared" si="66"/>
        <v>1723241</v>
      </c>
      <c r="H282" s="366">
        <f t="shared" si="66"/>
        <v>1723241</v>
      </c>
      <c r="I282" s="366">
        <f t="shared" si="66"/>
        <v>0</v>
      </c>
      <c r="J282" s="366">
        <f t="shared" si="66"/>
        <v>0</v>
      </c>
      <c r="K282" s="64"/>
      <c r="L282" s="232"/>
    </row>
    <row r="283" spans="1:12" ht="30.75" customHeight="1" thickBot="1">
      <c r="A283" s="74"/>
      <c r="B283" s="267" t="s">
        <v>30</v>
      </c>
      <c r="C283" s="277" t="s">
        <v>31</v>
      </c>
      <c r="D283" s="291"/>
      <c r="E283" s="367">
        <f aca="true" t="shared" si="67" ref="E283:J283">SUM(E284:E286)</f>
        <v>0</v>
      </c>
      <c r="F283" s="367">
        <f t="shared" si="67"/>
        <v>1723241</v>
      </c>
      <c r="G283" s="367">
        <f t="shared" si="67"/>
        <v>1723241</v>
      </c>
      <c r="H283" s="367">
        <f t="shared" si="67"/>
        <v>1723241</v>
      </c>
      <c r="I283" s="367">
        <f t="shared" si="67"/>
        <v>0</v>
      </c>
      <c r="J283" s="367">
        <f t="shared" si="67"/>
        <v>0</v>
      </c>
      <c r="K283" s="64"/>
      <c r="L283" s="232"/>
    </row>
    <row r="284" spans="1:12" ht="18.75" customHeight="1" thickBot="1">
      <c r="A284" s="74"/>
      <c r="B284" s="429"/>
      <c r="C284" s="81" t="s">
        <v>497</v>
      </c>
      <c r="D284" s="334">
        <v>8020</v>
      </c>
      <c r="E284" s="380"/>
      <c r="F284" s="337">
        <v>32448</v>
      </c>
      <c r="G284" s="337">
        <f>SUM(H284:J284)</f>
        <v>32448</v>
      </c>
      <c r="H284" s="337">
        <v>32448</v>
      </c>
      <c r="I284" s="405"/>
      <c r="J284" s="337"/>
      <c r="K284" s="64"/>
      <c r="L284" s="232"/>
    </row>
    <row r="285" spans="1:12" ht="24.75" thickBot="1">
      <c r="A285" s="74"/>
      <c r="B285" s="94"/>
      <c r="C285" s="134" t="s">
        <v>6</v>
      </c>
      <c r="D285" s="316">
        <v>8070</v>
      </c>
      <c r="E285" s="370"/>
      <c r="F285" s="307">
        <v>1000000</v>
      </c>
      <c r="G285" s="307">
        <f>SUM(H285:J285)</f>
        <v>1000000</v>
      </c>
      <c r="H285" s="307">
        <v>1000000</v>
      </c>
      <c r="I285" s="298"/>
      <c r="J285" s="307"/>
      <c r="K285" s="64"/>
      <c r="L285" s="232"/>
    </row>
    <row r="286" spans="1:12" ht="36.75" thickBot="1">
      <c r="A286" s="74"/>
      <c r="B286" s="94"/>
      <c r="C286" s="136" t="s">
        <v>27</v>
      </c>
      <c r="D286" s="117">
        <v>8070</v>
      </c>
      <c r="E286" s="368"/>
      <c r="F286" s="309">
        <v>690793</v>
      </c>
      <c r="G286" s="309">
        <f>SUM(H286:J286)</f>
        <v>690793</v>
      </c>
      <c r="H286" s="309">
        <v>690793</v>
      </c>
      <c r="I286" s="305"/>
      <c r="J286" s="309"/>
      <c r="K286" s="64"/>
      <c r="L286" s="232"/>
    </row>
    <row r="287" spans="1:12" ht="22.5" customHeight="1" thickBot="1">
      <c r="A287" s="65">
        <v>758</v>
      </c>
      <c r="B287" s="52"/>
      <c r="C287" s="147" t="s">
        <v>212</v>
      </c>
      <c r="D287" s="65"/>
      <c r="E287" s="376">
        <f>SUM(E288)</f>
        <v>350366</v>
      </c>
      <c r="F287" s="376">
        <f aca="true" t="shared" si="68" ref="F287:J288">SUM(F288)</f>
        <v>3462537</v>
      </c>
      <c r="G287" s="376">
        <f t="shared" si="68"/>
        <v>3462537</v>
      </c>
      <c r="H287" s="376">
        <f t="shared" si="68"/>
        <v>3462537</v>
      </c>
      <c r="I287" s="376">
        <f t="shared" si="68"/>
        <v>0</v>
      </c>
      <c r="J287" s="376">
        <f t="shared" si="68"/>
        <v>0</v>
      </c>
      <c r="K287" s="64">
        <f t="shared" si="64"/>
        <v>9.882628451390831</v>
      </c>
      <c r="L287" s="237"/>
    </row>
    <row r="288" spans="1:12" ht="18" customHeight="1" thickBot="1">
      <c r="A288" s="116"/>
      <c r="B288" s="269">
        <v>75818</v>
      </c>
      <c r="C288" s="282" t="s">
        <v>213</v>
      </c>
      <c r="D288" s="289"/>
      <c r="E288" s="367">
        <f>SUM(E289)</f>
        <v>350366</v>
      </c>
      <c r="F288" s="367">
        <f t="shared" si="68"/>
        <v>3462537</v>
      </c>
      <c r="G288" s="367">
        <f t="shared" si="68"/>
        <v>3462537</v>
      </c>
      <c r="H288" s="367">
        <f t="shared" si="68"/>
        <v>3462537</v>
      </c>
      <c r="I288" s="367">
        <f t="shared" si="68"/>
        <v>0</v>
      </c>
      <c r="J288" s="367">
        <f t="shared" si="68"/>
        <v>0</v>
      </c>
      <c r="K288" s="64">
        <f t="shared" si="64"/>
        <v>9.882628451390831</v>
      </c>
      <c r="L288" s="236"/>
    </row>
    <row r="289" spans="1:12" ht="13.5" thickBot="1">
      <c r="A289" s="74"/>
      <c r="B289" s="94"/>
      <c r="C289" s="82" t="s">
        <v>367</v>
      </c>
      <c r="D289" s="351">
        <v>4810</v>
      </c>
      <c r="E289" s="371">
        <f aca="true" t="shared" si="69" ref="E289:J289">SUM(E290:E293)</f>
        <v>350366</v>
      </c>
      <c r="F289" s="371">
        <f t="shared" si="69"/>
        <v>3462537</v>
      </c>
      <c r="G289" s="371">
        <f t="shared" si="69"/>
        <v>3462537</v>
      </c>
      <c r="H289" s="371">
        <f t="shared" si="69"/>
        <v>3462537</v>
      </c>
      <c r="I289" s="371">
        <f t="shared" si="69"/>
        <v>0</v>
      </c>
      <c r="J289" s="371">
        <f t="shared" si="69"/>
        <v>0</v>
      </c>
      <c r="K289" s="64">
        <f t="shared" si="64"/>
        <v>9.882628451390831</v>
      </c>
      <c r="L289" s="232"/>
    </row>
    <row r="290" spans="1:12" ht="13.5" thickBot="1">
      <c r="A290" s="74"/>
      <c r="B290" s="94"/>
      <c r="C290" s="81" t="s">
        <v>191</v>
      </c>
      <c r="D290" s="215"/>
      <c r="E290" s="372">
        <v>50366</v>
      </c>
      <c r="F290" s="304">
        <v>1420198</v>
      </c>
      <c r="G290" s="304">
        <f>SUM(H290:J290)</f>
        <v>1420198</v>
      </c>
      <c r="H290" s="304">
        <v>1420198</v>
      </c>
      <c r="I290" s="86"/>
      <c r="J290" s="304"/>
      <c r="K290" s="64">
        <f t="shared" si="64"/>
        <v>28.19755390541238</v>
      </c>
      <c r="L290" s="232"/>
    </row>
    <row r="291" spans="1:12" ht="13.5" thickBot="1">
      <c r="A291" s="74"/>
      <c r="B291" s="94" t="s">
        <v>312</v>
      </c>
      <c r="C291" s="81" t="s">
        <v>415</v>
      </c>
      <c r="D291" s="215"/>
      <c r="E291" s="372"/>
      <c r="F291" s="304">
        <v>600000</v>
      </c>
      <c r="G291" s="304">
        <f>SUM(H291:J291)</f>
        <v>600000</v>
      </c>
      <c r="H291" s="304">
        <v>600000</v>
      </c>
      <c r="I291" s="86"/>
      <c r="J291" s="304"/>
      <c r="K291" s="64"/>
      <c r="L291" s="232"/>
    </row>
    <row r="292" spans="1:12" ht="13.5" thickBot="1">
      <c r="A292" s="74"/>
      <c r="B292" s="94"/>
      <c r="C292" s="81" t="s">
        <v>215</v>
      </c>
      <c r="D292" s="215"/>
      <c r="E292" s="372">
        <v>300000</v>
      </c>
      <c r="F292" s="304">
        <v>395050</v>
      </c>
      <c r="G292" s="304">
        <f>SUM(H292:J292)</f>
        <v>395050</v>
      </c>
      <c r="H292" s="304">
        <v>395050</v>
      </c>
      <c r="I292" s="86"/>
      <c r="J292" s="304"/>
      <c r="K292" s="64">
        <f t="shared" si="64"/>
        <v>1.3168333333333333</v>
      </c>
      <c r="L292" s="232"/>
    </row>
    <row r="293" spans="1:12" ht="24" customHeight="1" thickBot="1">
      <c r="A293" s="74"/>
      <c r="B293" s="94"/>
      <c r="C293" s="136" t="s">
        <v>265</v>
      </c>
      <c r="D293" s="117"/>
      <c r="E293" s="368"/>
      <c r="F293" s="309">
        <v>1047289</v>
      </c>
      <c r="G293" s="307">
        <f>SUM(H293:J293)</f>
        <v>1047289</v>
      </c>
      <c r="H293" s="309">
        <v>1047289</v>
      </c>
      <c r="I293" s="305"/>
      <c r="J293" s="309"/>
      <c r="K293" s="64"/>
      <c r="L293" s="232"/>
    </row>
    <row r="294" spans="1:12" ht="22.5" customHeight="1" thickBot="1">
      <c r="A294" s="65">
        <v>801</v>
      </c>
      <c r="B294" s="52"/>
      <c r="C294" s="147" t="s">
        <v>216</v>
      </c>
      <c r="D294" s="65"/>
      <c r="E294" s="376">
        <f aca="true" t="shared" si="70" ref="E294:J294">SUM(E295+E307+E310+E314+E321+E323+E325+E339+E342+E362+E365+E368+E379)</f>
        <v>66653861</v>
      </c>
      <c r="F294" s="376">
        <f t="shared" si="70"/>
        <v>67005974</v>
      </c>
      <c r="G294" s="376">
        <f t="shared" si="70"/>
        <v>65784261</v>
      </c>
      <c r="H294" s="376">
        <f t="shared" si="70"/>
        <v>385430</v>
      </c>
      <c r="I294" s="376">
        <f t="shared" si="70"/>
        <v>65398831</v>
      </c>
      <c r="J294" s="376">
        <f t="shared" si="70"/>
        <v>0</v>
      </c>
      <c r="K294" s="64">
        <f t="shared" si="64"/>
        <v>0.9869534939618877</v>
      </c>
      <c r="L294" s="237"/>
    </row>
    <row r="295" spans="1:12" ht="18" customHeight="1" thickBot="1">
      <c r="A295" s="116"/>
      <c r="B295" s="268">
        <v>80101</v>
      </c>
      <c r="C295" s="281" t="s">
        <v>217</v>
      </c>
      <c r="D295" s="288"/>
      <c r="E295" s="382">
        <f aca="true" t="shared" si="71" ref="E295:J295">SUM(E296:E305)-E299</f>
        <v>17574738</v>
      </c>
      <c r="F295" s="382">
        <f t="shared" si="71"/>
        <v>17541839</v>
      </c>
      <c r="G295" s="382">
        <f t="shared" si="71"/>
        <v>16910380</v>
      </c>
      <c r="H295" s="382">
        <f t="shared" si="71"/>
        <v>0</v>
      </c>
      <c r="I295" s="382">
        <f t="shared" si="71"/>
        <v>16910380</v>
      </c>
      <c r="J295" s="382">
        <f t="shared" si="71"/>
        <v>0</v>
      </c>
      <c r="K295" s="64">
        <f t="shared" si="64"/>
        <v>0.9621981277900131</v>
      </c>
      <c r="L295" s="236"/>
    </row>
    <row r="296" spans="1:12" ht="24.75" customHeight="1" thickBot="1">
      <c r="A296" s="121"/>
      <c r="B296" s="94"/>
      <c r="C296" s="422" t="s">
        <v>82</v>
      </c>
      <c r="D296" s="316">
        <v>2540</v>
      </c>
      <c r="E296" s="370">
        <v>66374</v>
      </c>
      <c r="F296" s="307"/>
      <c r="G296" s="307">
        <f>SUM(H296:J296)</f>
        <v>0</v>
      </c>
      <c r="H296" s="307"/>
      <c r="I296" s="298"/>
      <c r="J296" s="307"/>
      <c r="K296" s="64">
        <f t="shared" si="64"/>
        <v>0</v>
      </c>
      <c r="L296" s="232"/>
    </row>
    <row r="297" spans="1:12" ht="13.5" customHeight="1" thickBot="1">
      <c r="A297" s="121"/>
      <c r="B297" s="94"/>
      <c r="C297" s="78" t="s">
        <v>88</v>
      </c>
      <c r="D297" s="215">
        <v>2650</v>
      </c>
      <c r="E297" s="372">
        <v>16583380</v>
      </c>
      <c r="F297" s="304">
        <v>17216839</v>
      </c>
      <c r="G297" s="307">
        <f>SUM(H297:J297)</f>
        <v>16585380</v>
      </c>
      <c r="H297" s="304"/>
      <c r="I297" s="86">
        <v>16585380</v>
      </c>
      <c r="J297" s="304"/>
      <c r="K297" s="64">
        <f t="shared" si="64"/>
        <v>1.000120602675691</v>
      </c>
      <c r="L297" s="232"/>
    </row>
    <row r="298" spans="1:12" ht="13.5" thickBot="1">
      <c r="A298" s="74"/>
      <c r="B298" s="94"/>
      <c r="C298" s="81" t="s">
        <v>373</v>
      </c>
      <c r="D298" s="215">
        <v>3260</v>
      </c>
      <c r="E298" s="372">
        <v>7357</v>
      </c>
      <c r="F298" s="304"/>
      <c r="G298" s="307">
        <f>SUM(H298:J298)</f>
        <v>0</v>
      </c>
      <c r="H298" s="304"/>
      <c r="I298" s="86"/>
      <c r="J298" s="304"/>
      <c r="K298" s="64">
        <f t="shared" si="64"/>
        <v>0</v>
      </c>
      <c r="L298" s="232"/>
    </row>
    <row r="299" spans="1:12" ht="39.75" customHeight="1" thickBot="1">
      <c r="A299" s="123"/>
      <c r="B299" s="105"/>
      <c r="C299" s="132" t="s">
        <v>76</v>
      </c>
      <c r="D299" s="318">
        <v>6210</v>
      </c>
      <c r="E299" s="383">
        <f aca="true" t="shared" si="72" ref="E299:J299">SUM(E300:E305)</f>
        <v>917627</v>
      </c>
      <c r="F299" s="383">
        <f t="shared" si="72"/>
        <v>325000</v>
      </c>
      <c r="G299" s="383">
        <f t="shared" si="72"/>
        <v>325000</v>
      </c>
      <c r="H299" s="383">
        <f t="shared" si="72"/>
        <v>0</v>
      </c>
      <c r="I299" s="383">
        <f t="shared" si="72"/>
        <v>325000</v>
      </c>
      <c r="J299" s="383">
        <f t="shared" si="72"/>
        <v>0</v>
      </c>
      <c r="K299" s="64">
        <f t="shared" si="64"/>
        <v>0.3541744085559819</v>
      </c>
      <c r="L299" s="238"/>
    </row>
    <row r="300" spans="1:12" ht="16.5" customHeight="1" thickBot="1">
      <c r="A300" s="122"/>
      <c r="B300" s="104"/>
      <c r="C300" s="134" t="s">
        <v>321</v>
      </c>
      <c r="D300" s="319"/>
      <c r="E300" s="384">
        <v>150000</v>
      </c>
      <c r="F300" s="304">
        <v>50000</v>
      </c>
      <c r="G300" s="304">
        <f aca="true" t="shared" si="73" ref="G300:G305">SUM(H300:J300)</f>
        <v>50000</v>
      </c>
      <c r="H300" s="304"/>
      <c r="I300" s="86">
        <v>50000</v>
      </c>
      <c r="J300" s="86"/>
      <c r="K300" s="64">
        <f t="shared" si="64"/>
        <v>0.3333333333333333</v>
      </c>
      <c r="L300" s="238"/>
    </row>
    <row r="301" spans="1:12" ht="16.5" customHeight="1" thickBot="1">
      <c r="A301" s="122"/>
      <c r="B301" s="104"/>
      <c r="C301" s="134" t="s">
        <v>106</v>
      </c>
      <c r="D301" s="319"/>
      <c r="E301" s="384">
        <v>136000</v>
      </c>
      <c r="F301" s="304">
        <v>25000</v>
      </c>
      <c r="G301" s="304">
        <f t="shared" si="73"/>
        <v>25000</v>
      </c>
      <c r="H301" s="304"/>
      <c r="I301" s="86">
        <v>25000</v>
      </c>
      <c r="J301" s="86"/>
      <c r="K301" s="64">
        <f t="shared" si="64"/>
        <v>0.18382352941176472</v>
      </c>
      <c r="L301" s="238"/>
    </row>
    <row r="302" spans="1:12" ht="16.5" customHeight="1" thickBot="1">
      <c r="A302" s="122"/>
      <c r="B302" s="104"/>
      <c r="C302" s="134" t="s">
        <v>75</v>
      </c>
      <c r="D302" s="319"/>
      <c r="E302" s="384">
        <v>60000</v>
      </c>
      <c r="F302" s="304">
        <v>85000</v>
      </c>
      <c r="G302" s="304">
        <f t="shared" si="73"/>
        <v>85000</v>
      </c>
      <c r="H302" s="304"/>
      <c r="I302" s="86">
        <v>85000</v>
      </c>
      <c r="J302" s="86"/>
      <c r="K302" s="64">
        <f t="shared" si="64"/>
        <v>1.4166666666666667</v>
      </c>
      <c r="L302" s="238"/>
    </row>
    <row r="303" spans="1:12" ht="16.5" customHeight="1" thickBot="1">
      <c r="A303" s="122"/>
      <c r="B303" s="104"/>
      <c r="C303" s="134" t="s">
        <v>89</v>
      </c>
      <c r="D303" s="319"/>
      <c r="E303" s="384">
        <v>150000</v>
      </c>
      <c r="F303" s="304">
        <v>25000</v>
      </c>
      <c r="G303" s="304">
        <f t="shared" si="73"/>
        <v>25000</v>
      </c>
      <c r="H303" s="304"/>
      <c r="I303" s="86">
        <v>25000</v>
      </c>
      <c r="J303" s="86"/>
      <c r="K303" s="64">
        <f t="shared" si="64"/>
        <v>0.16666666666666666</v>
      </c>
      <c r="L303" s="238"/>
    </row>
    <row r="304" spans="1:12" ht="16.5" customHeight="1" thickBot="1">
      <c r="A304" s="122"/>
      <c r="B304" s="104"/>
      <c r="C304" s="134" t="s">
        <v>104</v>
      </c>
      <c r="D304" s="319"/>
      <c r="E304" s="384">
        <v>170000</v>
      </c>
      <c r="F304" s="304">
        <v>50000</v>
      </c>
      <c r="G304" s="304">
        <f t="shared" si="73"/>
        <v>50000</v>
      </c>
      <c r="H304" s="304"/>
      <c r="I304" s="86">
        <v>50000</v>
      </c>
      <c r="J304" s="86"/>
      <c r="K304" s="64">
        <f t="shared" si="64"/>
        <v>0.29411764705882354</v>
      </c>
      <c r="L304" s="238"/>
    </row>
    <row r="305" spans="1:12" ht="16.5" customHeight="1" thickBot="1">
      <c r="A305" s="122"/>
      <c r="B305" s="104"/>
      <c r="C305" s="134" t="s">
        <v>105</v>
      </c>
      <c r="D305" s="320"/>
      <c r="E305" s="384">
        <v>251627</v>
      </c>
      <c r="F305" s="306">
        <v>90000</v>
      </c>
      <c r="G305" s="304">
        <f t="shared" si="73"/>
        <v>90000</v>
      </c>
      <c r="H305" s="306"/>
      <c r="I305" s="301">
        <v>90000</v>
      </c>
      <c r="J305" s="301"/>
      <c r="K305" s="64">
        <f t="shared" si="64"/>
        <v>0.3576722688741669</v>
      </c>
      <c r="L305" s="238"/>
    </row>
    <row r="306" spans="1:12" ht="16.5" customHeight="1" thickBot="1">
      <c r="A306" s="122"/>
      <c r="B306" s="104"/>
      <c r="C306" s="407"/>
      <c r="D306" s="328"/>
      <c r="E306" s="391"/>
      <c r="F306" s="309"/>
      <c r="G306" s="309"/>
      <c r="H306" s="309"/>
      <c r="I306" s="305"/>
      <c r="J306" s="305"/>
      <c r="K306" s="64"/>
      <c r="L306" s="238"/>
    </row>
    <row r="307" spans="1:12" ht="18" customHeight="1" thickBot="1">
      <c r="A307" s="116"/>
      <c r="B307" s="269">
        <v>80102</v>
      </c>
      <c r="C307" s="282" t="s">
        <v>343</v>
      </c>
      <c r="D307" s="289"/>
      <c r="E307" s="390">
        <f aca="true" t="shared" si="74" ref="E307:J307">SUM(E308:E309)</f>
        <v>526148</v>
      </c>
      <c r="F307" s="390">
        <f t="shared" si="74"/>
        <v>696127</v>
      </c>
      <c r="G307" s="390">
        <f t="shared" si="74"/>
        <v>686127</v>
      </c>
      <c r="H307" s="390">
        <f t="shared" si="74"/>
        <v>0</v>
      </c>
      <c r="I307" s="390">
        <f t="shared" si="74"/>
        <v>686127</v>
      </c>
      <c r="J307" s="390">
        <f t="shared" si="74"/>
        <v>0</v>
      </c>
      <c r="K307" s="64">
        <f t="shared" si="64"/>
        <v>1.3040570333822423</v>
      </c>
      <c r="L307" s="236"/>
    </row>
    <row r="308" spans="1:12" ht="18.75" customHeight="1" thickBot="1">
      <c r="A308" s="122"/>
      <c r="B308" s="104"/>
      <c r="C308" s="136" t="s">
        <v>7</v>
      </c>
      <c r="D308" s="321">
        <v>2650</v>
      </c>
      <c r="E308" s="386">
        <v>511148</v>
      </c>
      <c r="F308" s="307">
        <v>681127</v>
      </c>
      <c r="G308" s="307">
        <f>SUM(H308:J308)</f>
        <v>671127</v>
      </c>
      <c r="H308" s="298"/>
      <c r="I308" s="298">
        <v>671127</v>
      </c>
      <c r="J308" s="298"/>
      <c r="K308" s="64">
        <f t="shared" si="64"/>
        <v>1.3129798023273103</v>
      </c>
      <c r="L308" s="238"/>
    </row>
    <row r="309" spans="1:12" ht="44.25" customHeight="1" thickBot="1">
      <c r="A309" s="122"/>
      <c r="B309" s="104"/>
      <c r="C309" s="443" t="s">
        <v>76</v>
      </c>
      <c r="D309" s="320">
        <v>6210</v>
      </c>
      <c r="E309" s="385">
        <v>15000</v>
      </c>
      <c r="F309" s="306">
        <v>15000</v>
      </c>
      <c r="G309" s="307">
        <f>SUM(H309:J309)</f>
        <v>15000</v>
      </c>
      <c r="H309" s="301"/>
      <c r="I309" s="301">
        <v>15000</v>
      </c>
      <c r="J309" s="301"/>
      <c r="K309" s="64">
        <f t="shared" si="64"/>
        <v>1</v>
      </c>
      <c r="L309" s="238"/>
    </row>
    <row r="310" spans="1:12" ht="18" customHeight="1" thickBot="1">
      <c r="A310" s="116"/>
      <c r="B310" s="269">
        <v>80104</v>
      </c>
      <c r="C310" s="282" t="s">
        <v>441</v>
      </c>
      <c r="D310" s="289"/>
      <c r="E310" s="390">
        <f aca="true" t="shared" si="75" ref="E310:J310">SUM(E311:E313)</f>
        <v>5921153</v>
      </c>
      <c r="F310" s="390">
        <f t="shared" si="75"/>
        <v>6359959</v>
      </c>
      <c r="G310" s="390">
        <f t="shared" si="75"/>
        <v>6279959</v>
      </c>
      <c r="H310" s="390">
        <f t="shared" si="75"/>
        <v>0</v>
      </c>
      <c r="I310" s="390">
        <f t="shared" si="75"/>
        <v>6279959</v>
      </c>
      <c r="J310" s="390">
        <f t="shared" si="75"/>
        <v>0</v>
      </c>
      <c r="K310" s="64">
        <f t="shared" si="64"/>
        <v>1.0605973194747713</v>
      </c>
      <c r="L310" s="236"/>
    </row>
    <row r="311" spans="1:12" ht="24.75" thickBot="1">
      <c r="A311" s="74"/>
      <c r="B311" s="94"/>
      <c r="C311" s="422" t="s">
        <v>82</v>
      </c>
      <c r="D311" s="322">
        <v>2540</v>
      </c>
      <c r="E311" s="370">
        <v>1178760</v>
      </c>
      <c r="F311" s="308">
        <v>1225086</v>
      </c>
      <c r="G311" s="308">
        <f>SUM(H311:J311)</f>
        <v>1225086</v>
      </c>
      <c r="H311" s="308"/>
      <c r="I311" s="298">
        <v>1225086</v>
      </c>
      <c r="J311" s="308"/>
      <c r="K311" s="64">
        <f t="shared" si="64"/>
        <v>1.0393006209915505</v>
      </c>
      <c r="L311" s="232"/>
    </row>
    <row r="312" spans="1:12" ht="24.75" customHeight="1" thickBot="1">
      <c r="A312" s="74"/>
      <c r="B312" s="94"/>
      <c r="C312" s="444" t="s">
        <v>81</v>
      </c>
      <c r="D312" s="215">
        <v>2650</v>
      </c>
      <c r="E312" s="372">
        <v>4605593</v>
      </c>
      <c r="F312" s="304">
        <v>4892873</v>
      </c>
      <c r="G312" s="308">
        <f>SUM(H312:J312)</f>
        <v>4812873</v>
      </c>
      <c r="H312" s="304"/>
      <c r="I312" s="86">
        <v>4812873</v>
      </c>
      <c r="J312" s="304"/>
      <c r="K312" s="64">
        <f t="shared" si="64"/>
        <v>1.0450061479596655</v>
      </c>
      <c r="L312" s="232"/>
    </row>
    <row r="313" spans="1:12" ht="49.5" customHeight="1" thickBot="1">
      <c r="A313" s="74"/>
      <c r="B313" s="94"/>
      <c r="C313" s="145" t="s">
        <v>11</v>
      </c>
      <c r="D313" s="317">
        <v>6210</v>
      </c>
      <c r="E313" s="374">
        <v>136800</v>
      </c>
      <c r="F313" s="306">
        <v>242000</v>
      </c>
      <c r="G313" s="308">
        <f>SUM(H313:J313)</f>
        <v>242000</v>
      </c>
      <c r="H313" s="306"/>
      <c r="I313" s="301">
        <v>242000</v>
      </c>
      <c r="J313" s="306"/>
      <c r="K313" s="64">
        <f t="shared" si="64"/>
        <v>1.7690058479532165</v>
      </c>
      <c r="L313" s="232"/>
    </row>
    <row r="314" spans="1:12" ht="18" customHeight="1" thickBot="1">
      <c r="A314" s="116"/>
      <c r="B314" s="269">
        <v>80110</v>
      </c>
      <c r="C314" s="282" t="s">
        <v>218</v>
      </c>
      <c r="D314" s="289"/>
      <c r="E314" s="390">
        <f aca="true" t="shared" si="76" ref="E314:J314">SUM(E315:E320)</f>
        <v>14025441</v>
      </c>
      <c r="F314" s="390">
        <f t="shared" si="76"/>
        <v>11935078</v>
      </c>
      <c r="G314" s="390">
        <f t="shared" si="76"/>
        <v>11684824</v>
      </c>
      <c r="H314" s="390">
        <f t="shared" si="76"/>
        <v>0</v>
      </c>
      <c r="I314" s="390">
        <f t="shared" si="76"/>
        <v>11684824</v>
      </c>
      <c r="J314" s="390">
        <f t="shared" si="76"/>
        <v>0</v>
      </c>
      <c r="K314" s="64">
        <f t="shared" si="64"/>
        <v>0.8331163348090088</v>
      </c>
      <c r="L314" s="236"/>
    </row>
    <row r="315" spans="1:12" ht="24.75" thickBot="1">
      <c r="A315" s="74"/>
      <c r="B315" s="94"/>
      <c r="C315" s="422" t="s">
        <v>82</v>
      </c>
      <c r="D315" s="316">
        <v>2540</v>
      </c>
      <c r="E315" s="370">
        <v>644478</v>
      </c>
      <c r="F315" s="307">
        <v>582889</v>
      </c>
      <c r="G315" s="307">
        <f aca="true" t="shared" si="77" ref="G315:G320">SUM(H315:J315)</f>
        <v>582889</v>
      </c>
      <c r="H315" s="307"/>
      <c r="I315" s="307">
        <v>582889</v>
      </c>
      <c r="J315" s="307"/>
      <c r="K315" s="64">
        <f t="shared" si="64"/>
        <v>0.9044358379960216</v>
      </c>
      <c r="L315" s="232"/>
    </row>
    <row r="316" spans="1:12" ht="48.75" thickBot="1">
      <c r="A316" s="74"/>
      <c r="B316" s="94"/>
      <c r="C316" s="134" t="s">
        <v>26</v>
      </c>
      <c r="D316" s="215">
        <v>2590</v>
      </c>
      <c r="E316" s="372">
        <v>255116</v>
      </c>
      <c r="F316" s="304">
        <v>465933</v>
      </c>
      <c r="G316" s="307">
        <f t="shared" si="77"/>
        <v>465933</v>
      </c>
      <c r="H316" s="304"/>
      <c r="I316" s="86">
        <v>465933</v>
      </c>
      <c r="J316" s="304"/>
      <c r="K316" s="64">
        <f t="shared" si="64"/>
        <v>1.8263574217218834</v>
      </c>
      <c r="L316" s="232"/>
    </row>
    <row r="317" spans="1:12" ht="13.5" thickBot="1">
      <c r="A317" s="122"/>
      <c r="B317" s="104"/>
      <c r="C317" s="81" t="s">
        <v>90</v>
      </c>
      <c r="D317" s="319">
        <v>2650</v>
      </c>
      <c r="E317" s="384">
        <v>10541053</v>
      </c>
      <c r="F317" s="304">
        <v>10791256</v>
      </c>
      <c r="G317" s="307">
        <f t="shared" si="77"/>
        <v>10541002</v>
      </c>
      <c r="H317" s="86"/>
      <c r="I317" s="86">
        <v>10541002</v>
      </c>
      <c r="J317" s="86"/>
      <c r="K317" s="64">
        <f t="shared" si="64"/>
        <v>0.9999951617736862</v>
      </c>
      <c r="L317" s="238"/>
    </row>
    <row r="318" spans="1:12" ht="30" customHeight="1" thickBot="1">
      <c r="A318" s="122"/>
      <c r="B318" s="104"/>
      <c r="C318" s="134" t="s">
        <v>173</v>
      </c>
      <c r="D318" s="319">
        <v>6058</v>
      </c>
      <c r="E318" s="384">
        <v>1848301</v>
      </c>
      <c r="F318" s="304"/>
      <c r="G318" s="307">
        <f t="shared" si="77"/>
        <v>0</v>
      </c>
      <c r="H318" s="304"/>
      <c r="I318" s="86"/>
      <c r="J318" s="86"/>
      <c r="K318" s="64">
        <f t="shared" si="64"/>
        <v>0</v>
      </c>
      <c r="L318" s="238"/>
    </row>
    <row r="319" spans="1:12" ht="30" customHeight="1" thickBot="1">
      <c r="A319" s="122"/>
      <c r="B319" s="104"/>
      <c r="C319" s="134" t="s">
        <v>173</v>
      </c>
      <c r="D319" s="319">
        <v>6059</v>
      </c>
      <c r="E319" s="384">
        <v>641695</v>
      </c>
      <c r="F319" s="304"/>
      <c r="G319" s="307">
        <f t="shared" si="77"/>
        <v>0</v>
      </c>
      <c r="H319" s="304"/>
      <c r="I319" s="86"/>
      <c r="J319" s="86"/>
      <c r="K319" s="64">
        <f t="shared" si="64"/>
        <v>0</v>
      </c>
      <c r="L319" s="238"/>
    </row>
    <row r="320" spans="1:12" ht="48.75" thickBot="1">
      <c r="A320" s="122"/>
      <c r="B320" s="104"/>
      <c r="C320" s="145" t="s">
        <v>11</v>
      </c>
      <c r="D320" s="320">
        <v>6210</v>
      </c>
      <c r="E320" s="385">
        <v>94798</v>
      </c>
      <c r="F320" s="306">
        <v>95000</v>
      </c>
      <c r="G320" s="307">
        <f t="shared" si="77"/>
        <v>95000</v>
      </c>
      <c r="H320" s="301"/>
      <c r="I320" s="301">
        <v>95000</v>
      </c>
      <c r="J320" s="301"/>
      <c r="K320" s="64">
        <f t="shared" si="64"/>
        <v>1.0021308466423342</v>
      </c>
      <c r="L320" s="238"/>
    </row>
    <row r="321" spans="1:12" ht="18" customHeight="1" thickBot="1">
      <c r="A321" s="116"/>
      <c r="B321" s="269">
        <v>80111</v>
      </c>
      <c r="C321" s="282" t="s">
        <v>219</v>
      </c>
      <c r="D321" s="289"/>
      <c r="E321" s="390">
        <f aca="true" t="shared" si="78" ref="E321:J321">SUM(E322:E322)</f>
        <v>593224</v>
      </c>
      <c r="F321" s="390">
        <f t="shared" si="78"/>
        <v>490606</v>
      </c>
      <c r="G321" s="390">
        <f t="shared" si="78"/>
        <v>485606</v>
      </c>
      <c r="H321" s="390">
        <f t="shared" si="78"/>
        <v>0</v>
      </c>
      <c r="I321" s="390">
        <f t="shared" si="78"/>
        <v>485606</v>
      </c>
      <c r="J321" s="390">
        <f t="shared" si="78"/>
        <v>0</v>
      </c>
      <c r="K321" s="64">
        <f t="shared" si="64"/>
        <v>0.8185879195716964</v>
      </c>
      <c r="L321" s="236"/>
    </row>
    <row r="322" spans="1:12" ht="13.5" thickBot="1">
      <c r="A322" s="74"/>
      <c r="B322" s="94"/>
      <c r="C322" s="153" t="s">
        <v>90</v>
      </c>
      <c r="D322" s="117">
        <v>2650</v>
      </c>
      <c r="E322" s="368">
        <v>593224</v>
      </c>
      <c r="F322" s="309">
        <v>490606</v>
      </c>
      <c r="G322" s="309">
        <f>SUM(H322:J322)</f>
        <v>485606</v>
      </c>
      <c r="H322" s="309"/>
      <c r="I322" s="305">
        <v>485606</v>
      </c>
      <c r="J322" s="309"/>
      <c r="K322" s="64">
        <f t="shared" si="64"/>
        <v>0.8185879195716964</v>
      </c>
      <c r="L322" s="232"/>
    </row>
    <row r="323" spans="1:12" ht="18" customHeight="1" thickBot="1">
      <c r="A323" s="74"/>
      <c r="B323" s="269" t="s">
        <v>282</v>
      </c>
      <c r="C323" s="282" t="s">
        <v>283</v>
      </c>
      <c r="D323" s="291"/>
      <c r="E323" s="367">
        <f aca="true" t="shared" si="79" ref="E323:J323">SUM(E324)</f>
        <v>11308</v>
      </c>
      <c r="F323" s="367">
        <f t="shared" si="79"/>
        <v>11308</v>
      </c>
      <c r="G323" s="367">
        <f t="shared" si="79"/>
        <v>11308</v>
      </c>
      <c r="H323" s="367">
        <f t="shared" si="79"/>
        <v>0</v>
      </c>
      <c r="I323" s="367">
        <f t="shared" si="79"/>
        <v>11308</v>
      </c>
      <c r="J323" s="367">
        <f t="shared" si="79"/>
        <v>0</v>
      </c>
      <c r="K323" s="64">
        <f t="shared" si="64"/>
        <v>1</v>
      </c>
      <c r="L323" s="232"/>
    </row>
    <row r="324" spans="1:12" ht="13.5" thickBot="1">
      <c r="A324" s="74"/>
      <c r="B324" s="94"/>
      <c r="C324" s="153" t="s">
        <v>119</v>
      </c>
      <c r="D324" s="117">
        <v>4300</v>
      </c>
      <c r="E324" s="368">
        <v>11308</v>
      </c>
      <c r="F324" s="309">
        <v>11308</v>
      </c>
      <c r="G324" s="309">
        <f>SUM(H324:J324)</f>
        <v>11308</v>
      </c>
      <c r="H324" s="309"/>
      <c r="I324" s="305">
        <v>11308</v>
      </c>
      <c r="J324" s="309"/>
      <c r="K324" s="64">
        <f t="shared" si="64"/>
        <v>1</v>
      </c>
      <c r="L324" s="232"/>
    </row>
    <row r="325" spans="1:12" ht="21.75" customHeight="1" thickBot="1">
      <c r="A325" s="116"/>
      <c r="B325" s="269">
        <v>80120</v>
      </c>
      <c r="C325" s="282" t="s">
        <v>344</v>
      </c>
      <c r="D325" s="289"/>
      <c r="E325" s="390">
        <f aca="true" t="shared" si="80" ref="E325:J325">SUM(E326:E338)-E326</f>
        <v>11082797</v>
      </c>
      <c r="F325" s="390">
        <f t="shared" si="80"/>
        <v>12120813</v>
      </c>
      <c r="G325" s="390">
        <f t="shared" si="80"/>
        <v>12020813</v>
      </c>
      <c r="H325" s="390">
        <f t="shared" si="80"/>
        <v>0</v>
      </c>
      <c r="I325" s="390">
        <f t="shared" si="80"/>
        <v>12020813</v>
      </c>
      <c r="J325" s="390">
        <f t="shared" si="80"/>
        <v>0</v>
      </c>
      <c r="K325" s="64">
        <f t="shared" si="64"/>
        <v>1.08463711822927</v>
      </c>
      <c r="L325" s="239"/>
    </row>
    <row r="326" spans="1:12" ht="24.75" thickBot="1">
      <c r="A326" s="74"/>
      <c r="B326" s="94"/>
      <c r="C326" s="422" t="s">
        <v>72</v>
      </c>
      <c r="D326" s="355">
        <v>2540</v>
      </c>
      <c r="E326" s="371">
        <f aca="true" t="shared" si="81" ref="E326:J326">SUM(E327:E335)</f>
        <v>353886</v>
      </c>
      <c r="F326" s="371">
        <f t="shared" si="81"/>
        <v>472534</v>
      </c>
      <c r="G326" s="371">
        <f t="shared" si="81"/>
        <v>472534</v>
      </c>
      <c r="H326" s="371">
        <f t="shared" si="81"/>
        <v>0</v>
      </c>
      <c r="I326" s="371">
        <f t="shared" si="81"/>
        <v>472534</v>
      </c>
      <c r="J326" s="371">
        <f t="shared" si="81"/>
        <v>0</v>
      </c>
      <c r="K326" s="64">
        <f t="shared" si="64"/>
        <v>1.3352718106961</v>
      </c>
      <c r="L326" s="240"/>
    </row>
    <row r="327" spans="1:12" ht="13.5" thickBot="1">
      <c r="A327" s="74"/>
      <c r="B327" s="94"/>
      <c r="C327" s="81" t="s">
        <v>77</v>
      </c>
      <c r="D327" s="215"/>
      <c r="E327" s="372">
        <v>22128</v>
      </c>
      <c r="F327" s="304"/>
      <c r="G327" s="304">
        <f>SUM(H327:J327)</f>
        <v>0</v>
      </c>
      <c r="H327" s="304"/>
      <c r="I327" s="86"/>
      <c r="J327" s="304"/>
      <c r="K327" s="64">
        <f t="shared" si="64"/>
        <v>0</v>
      </c>
      <c r="L327" s="63"/>
    </row>
    <row r="328" spans="1:12" ht="13.5" thickBot="1">
      <c r="A328" s="74"/>
      <c r="B328" s="94"/>
      <c r="C328" s="81" t="s">
        <v>302</v>
      </c>
      <c r="D328" s="215"/>
      <c r="E328" s="372">
        <v>102342</v>
      </c>
      <c r="F328" s="304">
        <v>109643</v>
      </c>
      <c r="G328" s="304">
        <f aca="true" t="shared" si="82" ref="G328:G338">SUM(H328:J328)</f>
        <v>109643</v>
      </c>
      <c r="H328" s="304"/>
      <c r="I328" s="86">
        <v>109643</v>
      </c>
      <c r="J328" s="304"/>
      <c r="K328" s="64">
        <f t="shared" si="64"/>
        <v>1.0713392351136386</v>
      </c>
      <c r="L328" s="63"/>
    </row>
    <row r="329" spans="1:12" ht="13.5" thickBot="1">
      <c r="A329" s="74"/>
      <c r="B329" s="94"/>
      <c r="C329" s="81" t="s">
        <v>328</v>
      </c>
      <c r="D329" s="215"/>
      <c r="E329" s="372">
        <v>11616</v>
      </c>
      <c r="F329" s="304">
        <v>7383</v>
      </c>
      <c r="G329" s="304">
        <f t="shared" si="82"/>
        <v>7383</v>
      </c>
      <c r="H329" s="304"/>
      <c r="I329" s="86">
        <v>7383</v>
      </c>
      <c r="J329" s="304"/>
      <c r="K329" s="64">
        <f t="shared" si="64"/>
        <v>0.6355888429752066</v>
      </c>
      <c r="L329" s="63"/>
    </row>
    <row r="330" spans="1:12" ht="13.5" thickBot="1">
      <c r="A330" s="74"/>
      <c r="B330" s="94"/>
      <c r="C330" s="81" t="s">
        <v>324</v>
      </c>
      <c r="D330" s="215"/>
      <c r="E330" s="372">
        <v>18392</v>
      </c>
      <c r="F330" s="304">
        <v>43193</v>
      </c>
      <c r="G330" s="304">
        <f t="shared" si="82"/>
        <v>43193</v>
      </c>
      <c r="H330" s="304"/>
      <c r="I330" s="86">
        <v>43193</v>
      </c>
      <c r="J330" s="304"/>
      <c r="K330" s="64">
        <f t="shared" si="64"/>
        <v>2.348466724662897</v>
      </c>
      <c r="L330" s="63"/>
    </row>
    <row r="331" spans="1:12" ht="13.5" thickBot="1">
      <c r="A331" s="74"/>
      <c r="B331" s="94"/>
      <c r="C331" s="81" t="s">
        <v>325</v>
      </c>
      <c r="D331" s="215"/>
      <c r="E331" s="372">
        <v>86152</v>
      </c>
      <c r="F331" s="304">
        <v>102998</v>
      </c>
      <c r="G331" s="304">
        <f t="shared" si="82"/>
        <v>102998</v>
      </c>
      <c r="H331" s="304"/>
      <c r="I331" s="86">
        <v>102998</v>
      </c>
      <c r="J331" s="304"/>
      <c r="K331" s="64">
        <f t="shared" si="64"/>
        <v>1.1955381186739715</v>
      </c>
      <c r="L331" s="63"/>
    </row>
    <row r="332" spans="1:12" ht="13.5" thickBot="1">
      <c r="A332" s="74"/>
      <c r="B332" s="94"/>
      <c r="C332" s="81" t="s">
        <v>326</v>
      </c>
      <c r="D332" s="215"/>
      <c r="E332" s="372">
        <v>35816</v>
      </c>
      <c r="F332" s="304">
        <v>31010</v>
      </c>
      <c r="G332" s="304">
        <f t="shared" si="82"/>
        <v>31010</v>
      </c>
      <c r="H332" s="304"/>
      <c r="I332" s="86">
        <v>31010</v>
      </c>
      <c r="J332" s="304"/>
      <c r="K332" s="64">
        <f t="shared" si="64"/>
        <v>0.8658141612687067</v>
      </c>
      <c r="L332" s="63"/>
    </row>
    <row r="333" spans="1:12" ht="13.5" thickBot="1">
      <c r="A333" s="74"/>
      <c r="B333" s="94"/>
      <c r="C333" s="81" t="s">
        <v>323</v>
      </c>
      <c r="D333" s="215"/>
      <c r="E333" s="372">
        <v>57112</v>
      </c>
      <c r="F333" s="304">
        <v>35440</v>
      </c>
      <c r="G333" s="304">
        <f t="shared" si="82"/>
        <v>35440</v>
      </c>
      <c r="H333" s="304"/>
      <c r="I333" s="86">
        <v>35440</v>
      </c>
      <c r="J333" s="304"/>
      <c r="K333" s="64">
        <f t="shared" si="64"/>
        <v>0.6205350889480319</v>
      </c>
      <c r="L333" s="63"/>
    </row>
    <row r="334" spans="1:12" ht="14.25" customHeight="1" thickBot="1">
      <c r="A334" s="74"/>
      <c r="B334" s="94"/>
      <c r="C334" s="81" t="s">
        <v>327</v>
      </c>
      <c r="D334" s="215"/>
      <c r="E334" s="372">
        <v>20328</v>
      </c>
      <c r="F334" s="304">
        <v>114072</v>
      </c>
      <c r="G334" s="304">
        <f t="shared" si="82"/>
        <v>114072</v>
      </c>
      <c r="H334" s="115"/>
      <c r="I334" s="86">
        <v>114072</v>
      </c>
      <c r="J334" s="469"/>
      <c r="K334" s="64">
        <f t="shared" si="64"/>
        <v>5.6115702479338845</v>
      </c>
      <c r="L334" s="63"/>
    </row>
    <row r="335" spans="1:12" ht="14.25" customHeight="1" thickBot="1">
      <c r="A335" s="74"/>
      <c r="B335" s="94"/>
      <c r="C335" s="81" t="s">
        <v>60</v>
      </c>
      <c r="D335" s="215"/>
      <c r="E335" s="372"/>
      <c r="F335" s="304">
        <v>28795</v>
      </c>
      <c r="G335" s="304">
        <f t="shared" si="82"/>
        <v>28795</v>
      </c>
      <c r="H335" s="115"/>
      <c r="I335" s="86">
        <v>28795</v>
      </c>
      <c r="J335" s="469"/>
      <c r="K335" s="64"/>
      <c r="L335" s="63"/>
    </row>
    <row r="336" spans="1:12" ht="51.75" thickBot="1">
      <c r="A336" s="74"/>
      <c r="B336" s="94"/>
      <c r="C336" s="445" t="s">
        <v>58</v>
      </c>
      <c r="D336" s="323">
        <v>2590</v>
      </c>
      <c r="E336" s="372">
        <v>232344</v>
      </c>
      <c r="F336" s="304">
        <v>376280</v>
      </c>
      <c r="G336" s="304">
        <f t="shared" si="82"/>
        <v>376280</v>
      </c>
      <c r="H336" s="304"/>
      <c r="I336" s="86">
        <v>376280</v>
      </c>
      <c r="J336" s="304"/>
      <c r="K336" s="64">
        <f t="shared" si="64"/>
        <v>1.619495231208897</v>
      </c>
      <c r="L336" s="63"/>
    </row>
    <row r="337" spans="1:12" ht="24.75" customHeight="1" thickBot="1">
      <c r="A337" s="74"/>
      <c r="B337" s="107"/>
      <c r="C337" s="445" t="s">
        <v>8</v>
      </c>
      <c r="D337" s="462">
        <v>2650</v>
      </c>
      <c r="E337" s="372">
        <v>10452267</v>
      </c>
      <c r="F337" s="304">
        <v>11026999</v>
      </c>
      <c r="G337" s="304">
        <f t="shared" si="82"/>
        <v>10926999</v>
      </c>
      <c r="H337" s="304"/>
      <c r="I337" s="86">
        <v>10926999</v>
      </c>
      <c r="J337" s="304"/>
      <c r="K337" s="64">
        <f t="shared" si="64"/>
        <v>1.0454190464135675</v>
      </c>
      <c r="L337" s="63"/>
    </row>
    <row r="338" spans="1:12" ht="48.75" customHeight="1" thickBot="1">
      <c r="A338" s="74"/>
      <c r="B338" s="107"/>
      <c r="C338" s="145" t="s">
        <v>11</v>
      </c>
      <c r="D338" s="470">
        <v>6210</v>
      </c>
      <c r="E338" s="374">
        <v>44300</v>
      </c>
      <c r="F338" s="306">
        <v>245000</v>
      </c>
      <c r="G338" s="304">
        <f t="shared" si="82"/>
        <v>245000</v>
      </c>
      <c r="H338" s="306"/>
      <c r="I338" s="301">
        <v>245000</v>
      </c>
      <c r="J338" s="306"/>
      <c r="K338" s="64">
        <f t="shared" si="64"/>
        <v>5.530474040632054</v>
      </c>
      <c r="L338" s="63"/>
    </row>
    <row r="339" spans="1:12" ht="22.5" customHeight="1" thickBot="1">
      <c r="A339" s="74"/>
      <c r="B339" s="269" t="s">
        <v>292</v>
      </c>
      <c r="C339" s="282" t="s">
        <v>345</v>
      </c>
      <c r="D339" s="291"/>
      <c r="E339" s="367">
        <f aca="true" t="shared" si="83" ref="E339:J339">SUM(E340:E341)</f>
        <v>1962980</v>
      </c>
      <c r="F339" s="367">
        <f t="shared" si="83"/>
        <v>1689553</v>
      </c>
      <c r="G339" s="367">
        <f t="shared" si="83"/>
        <v>1689553</v>
      </c>
      <c r="H339" s="367">
        <f t="shared" si="83"/>
        <v>0</v>
      </c>
      <c r="I339" s="367">
        <f t="shared" si="83"/>
        <v>1689553</v>
      </c>
      <c r="J339" s="367">
        <f t="shared" si="83"/>
        <v>0</v>
      </c>
      <c r="K339" s="64">
        <f t="shared" si="64"/>
        <v>0.8607082089476205</v>
      </c>
      <c r="L339" s="63"/>
    </row>
    <row r="340" spans="1:12" ht="29.25" customHeight="1" thickBot="1">
      <c r="A340" s="74"/>
      <c r="B340" s="100"/>
      <c r="C340" s="422" t="s">
        <v>28</v>
      </c>
      <c r="D340" s="290">
        <v>2540</v>
      </c>
      <c r="E340" s="370">
        <v>221280</v>
      </c>
      <c r="F340" s="58">
        <v>222097</v>
      </c>
      <c r="G340" s="58">
        <f>SUM(H340:J340)</f>
        <v>222097</v>
      </c>
      <c r="H340" s="58"/>
      <c r="I340" s="298">
        <v>222097</v>
      </c>
      <c r="J340" s="58"/>
      <c r="K340" s="64">
        <f t="shared" si="64"/>
        <v>1.003692154736081</v>
      </c>
      <c r="L340" s="63"/>
    </row>
    <row r="341" spans="1:12" ht="27.75" customHeight="1" thickBot="1">
      <c r="A341" s="74"/>
      <c r="B341" s="100"/>
      <c r="C341" s="446" t="s">
        <v>8</v>
      </c>
      <c r="D341" s="292">
        <v>2650</v>
      </c>
      <c r="E341" s="374">
        <v>1741700</v>
      </c>
      <c r="F341" s="296">
        <v>1467456</v>
      </c>
      <c r="G341" s="58">
        <f>SUM(H341:J341)</f>
        <v>1467456</v>
      </c>
      <c r="H341" s="296"/>
      <c r="I341" s="301">
        <v>1467456</v>
      </c>
      <c r="J341" s="296"/>
      <c r="K341" s="64">
        <f t="shared" si="64"/>
        <v>0.8425423436872022</v>
      </c>
      <c r="L341" s="63"/>
    </row>
    <row r="342" spans="1:12" ht="19.5" customHeight="1" thickBot="1">
      <c r="A342" s="74"/>
      <c r="B342" s="269">
        <v>80130</v>
      </c>
      <c r="C342" s="279" t="s">
        <v>220</v>
      </c>
      <c r="D342" s="289"/>
      <c r="E342" s="390">
        <f aca="true" t="shared" si="84" ref="E342:J342">SUM(E343:E361)-E343</f>
        <v>12304522</v>
      </c>
      <c r="F342" s="390">
        <f t="shared" si="84"/>
        <v>13852211</v>
      </c>
      <c r="G342" s="390">
        <f t="shared" si="84"/>
        <v>13747211</v>
      </c>
      <c r="H342" s="390">
        <f t="shared" si="84"/>
        <v>52300</v>
      </c>
      <c r="I342" s="390">
        <f t="shared" si="84"/>
        <v>13694911</v>
      </c>
      <c r="J342" s="390">
        <f t="shared" si="84"/>
        <v>0</v>
      </c>
      <c r="K342" s="64">
        <f aca="true" t="shared" si="85" ref="K342:K407">G342/E342</f>
        <v>1.1172486830451438</v>
      </c>
      <c r="L342" s="239"/>
    </row>
    <row r="343" spans="1:12" ht="24.75" thickBot="1">
      <c r="A343" s="74"/>
      <c r="B343" s="94"/>
      <c r="C343" s="422" t="s">
        <v>275</v>
      </c>
      <c r="D343" s="356">
        <v>2540</v>
      </c>
      <c r="E343" s="371">
        <f aca="true" t="shared" si="86" ref="E343:J343">SUM(E344:E356)</f>
        <v>1232974</v>
      </c>
      <c r="F343" s="371">
        <f t="shared" si="86"/>
        <v>1276508</v>
      </c>
      <c r="G343" s="371">
        <f t="shared" si="86"/>
        <v>1276508</v>
      </c>
      <c r="H343" s="371">
        <f t="shared" si="86"/>
        <v>0</v>
      </c>
      <c r="I343" s="371">
        <f t="shared" si="86"/>
        <v>1276508</v>
      </c>
      <c r="J343" s="371">
        <f t="shared" si="86"/>
        <v>0</v>
      </c>
      <c r="K343" s="64">
        <f t="shared" si="85"/>
        <v>1.0353081249077434</v>
      </c>
      <c r="L343" s="63"/>
    </row>
    <row r="344" spans="1:12" ht="13.5" thickBot="1">
      <c r="A344" s="74"/>
      <c r="B344" s="94"/>
      <c r="C344" s="81" t="s">
        <v>61</v>
      </c>
      <c r="D344" s="215"/>
      <c r="E344" s="372">
        <v>218768</v>
      </c>
      <c r="F344" s="304">
        <v>190672</v>
      </c>
      <c r="G344" s="304">
        <f>SUM(H344:J344)</f>
        <v>190672</v>
      </c>
      <c r="H344" s="304"/>
      <c r="I344" s="304">
        <v>190672</v>
      </c>
      <c r="J344" s="304"/>
      <c r="K344" s="64">
        <f t="shared" si="85"/>
        <v>0.8715717106706649</v>
      </c>
      <c r="L344" s="63"/>
    </row>
    <row r="345" spans="1:12" ht="13.5" thickBot="1">
      <c r="A345" s="74"/>
      <c r="B345" s="94"/>
      <c r="C345" s="81" t="s">
        <v>42</v>
      </c>
      <c r="D345" s="215"/>
      <c r="E345" s="372">
        <v>232160</v>
      </c>
      <c r="F345" s="304">
        <v>228526</v>
      </c>
      <c r="G345" s="304">
        <f aca="true" t="shared" si="87" ref="G345:G361">SUM(H345:J345)</f>
        <v>228526</v>
      </c>
      <c r="H345" s="304"/>
      <c r="I345" s="304">
        <v>228526</v>
      </c>
      <c r="J345" s="304"/>
      <c r="K345" s="64">
        <f t="shared" si="85"/>
        <v>0.9843470020675397</v>
      </c>
      <c r="L345" s="63"/>
    </row>
    <row r="346" spans="1:12" ht="13.5" thickBot="1">
      <c r="A346" s="74"/>
      <c r="B346" s="94"/>
      <c r="C346" s="81" t="s">
        <v>318</v>
      </c>
      <c r="D346" s="215"/>
      <c r="E346" s="372">
        <v>61952</v>
      </c>
      <c r="F346" s="304">
        <v>105150</v>
      </c>
      <c r="G346" s="304">
        <f t="shared" si="87"/>
        <v>105150</v>
      </c>
      <c r="H346" s="304"/>
      <c r="I346" s="304">
        <v>105150</v>
      </c>
      <c r="J346" s="304"/>
      <c r="K346" s="64">
        <f t="shared" si="85"/>
        <v>1.6972817665289257</v>
      </c>
      <c r="L346" s="63"/>
    </row>
    <row r="347" spans="1:12" ht="13.5" thickBot="1">
      <c r="A347" s="74"/>
      <c r="B347" s="94"/>
      <c r="C347" s="81" t="s">
        <v>330</v>
      </c>
      <c r="D347" s="215"/>
      <c r="E347" s="372">
        <v>47432</v>
      </c>
      <c r="F347" s="304">
        <v>9814</v>
      </c>
      <c r="G347" s="304">
        <f t="shared" si="87"/>
        <v>9814</v>
      </c>
      <c r="H347" s="304"/>
      <c r="I347" s="304">
        <v>9814</v>
      </c>
      <c r="J347" s="304"/>
      <c r="K347" s="64">
        <f t="shared" si="85"/>
        <v>0.20690672963400236</v>
      </c>
      <c r="L347" s="63"/>
    </row>
    <row r="348" spans="1:12" ht="13.5" thickBot="1">
      <c r="A348" s="74"/>
      <c r="B348" s="94"/>
      <c r="C348" s="81" t="s">
        <v>221</v>
      </c>
      <c r="D348" s="215"/>
      <c r="E348" s="372">
        <v>107448</v>
      </c>
      <c r="F348" s="304">
        <v>20563</v>
      </c>
      <c r="G348" s="304">
        <f t="shared" si="87"/>
        <v>20563</v>
      </c>
      <c r="H348" s="304"/>
      <c r="I348" s="304">
        <v>20563</v>
      </c>
      <c r="J348" s="304"/>
      <c r="K348" s="64">
        <f t="shared" si="85"/>
        <v>0.19137629364902092</v>
      </c>
      <c r="L348" s="63"/>
    </row>
    <row r="349" spans="1:12" ht="13.5" thickBot="1">
      <c r="A349" s="74"/>
      <c r="B349" s="94"/>
      <c r="C349" s="81" t="s">
        <v>303</v>
      </c>
      <c r="D349" s="215"/>
      <c r="E349" s="372">
        <v>25168</v>
      </c>
      <c r="F349" s="304">
        <v>12618</v>
      </c>
      <c r="G349" s="304">
        <f t="shared" si="87"/>
        <v>12618</v>
      </c>
      <c r="H349" s="304"/>
      <c r="I349" s="304">
        <v>12618</v>
      </c>
      <c r="J349" s="304"/>
      <c r="K349" s="64">
        <f t="shared" si="85"/>
        <v>0.5013509218054673</v>
      </c>
      <c r="L349" s="63"/>
    </row>
    <row r="350" spans="1:12" ht="13.5" thickBot="1">
      <c r="A350" s="74"/>
      <c r="B350" s="94"/>
      <c r="C350" s="81" t="s">
        <v>62</v>
      </c>
      <c r="D350" s="215"/>
      <c r="E350" s="372">
        <v>30008</v>
      </c>
      <c r="F350" s="304">
        <v>75708</v>
      </c>
      <c r="G350" s="304">
        <f t="shared" si="87"/>
        <v>75708</v>
      </c>
      <c r="H350" s="304"/>
      <c r="I350" s="304">
        <v>75708</v>
      </c>
      <c r="J350" s="304"/>
      <c r="K350" s="64">
        <f t="shared" si="85"/>
        <v>2.522927219408158</v>
      </c>
      <c r="L350" s="63"/>
    </row>
    <row r="351" spans="1:12" ht="13.5" thickBot="1">
      <c r="A351" s="74"/>
      <c r="B351" s="94"/>
      <c r="C351" s="81" t="s">
        <v>79</v>
      </c>
      <c r="D351" s="215"/>
      <c r="E351" s="372">
        <v>13552</v>
      </c>
      <c r="F351" s="304"/>
      <c r="G351" s="304">
        <f t="shared" si="87"/>
        <v>0</v>
      </c>
      <c r="H351" s="304"/>
      <c r="I351" s="304"/>
      <c r="J351" s="304"/>
      <c r="K351" s="64">
        <f t="shared" si="85"/>
        <v>0</v>
      </c>
      <c r="L351" s="63"/>
    </row>
    <row r="352" spans="1:12" ht="13.5" thickBot="1">
      <c r="A352" s="74"/>
      <c r="B352" s="94"/>
      <c r="C352" s="81" t="s">
        <v>64</v>
      </c>
      <c r="D352" s="215"/>
      <c r="E352" s="372">
        <v>36784</v>
      </c>
      <c r="F352" s="304">
        <v>19628</v>
      </c>
      <c r="G352" s="304">
        <f t="shared" si="87"/>
        <v>19628</v>
      </c>
      <c r="H352" s="304"/>
      <c r="I352" s="304">
        <v>19628</v>
      </c>
      <c r="J352" s="304"/>
      <c r="K352" s="64">
        <f t="shared" si="85"/>
        <v>0.5336015658982166</v>
      </c>
      <c r="L352" s="63"/>
    </row>
    <row r="353" spans="1:12" ht="13.5" thickBot="1">
      <c r="A353" s="74"/>
      <c r="B353" s="94"/>
      <c r="C353" s="81" t="s">
        <v>67</v>
      </c>
      <c r="D353" s="215"/>
      <c r="E353" s="372">
        <v>26136</v>
      </c>
      <c r="F353" s="304">
        <v>33648</v>
      </c>
      <c r="G353" s="304">
        <f t="shared" si="87"/>
        <v>33648</v>
      </c>
      <c r="H353" s="304"/>
      <c r="I353" s="304">
        <v>33648</v>
      </c>
      <c r="J353" s="304"/>
      <c r="K353" s="64">
        <f t="shared" si="85"/>
        <v>1.2874196510560147</v>
      </c>
      <c r="L353" s="63"/>
    </row>
    <row r="354" spans="1:12" ht="13.5" thickBot="1">
      <c r="A354" s="74"/>
      <c r="B354" s="94"/>
      <c r="C354" s="81" t="s">
        <v>329</v>
      </c>
      <c r="D354" s="215"/>
      <c r="E354" s="372">
        <v>390006</v>
      </c>
      <c r="F354" s="304">
        <v>402024</v>
      </c>
      <c r="G354" s="304">
        <f t="shared" si="87"/>
        <v>402024</v>
      </c>
      <c r="H354" s="304"/>
      <c r="I354" s="304">
        <v>402024</v>
      </c>
      <c r="J354" s="304"/>
      <c r="K354" s="64">
        <f t="shared" si="85"/>
        <v>1.0308149105398379</v>
      </c>
      <c r="L354" s="63"/>
    </row>
    <row r="355" spans="1:12" ht="13.5" thickBot="1">
      <c r="A355" s="74"/>
      <c r="B355" s="94"/>
      <c r="C355" s="81" t="s">
        <v>322</v>
      </c>
      <c r="D355" s="215"/>
      <c r="E355" s="372">
        <v>43560</v>
      </c>
      <c r="F355" s="304">
        <v>138798</v>
      </c>
      <c r="G355" s="304">
        <f t="shared" si="87"/>
        <v>138798</v>
      </c>
      <c r="H355" s="304"/>
      <c r="I355" s="304">
        <v>138798</v>
      </c>
      <c r="J355" s="304"/>
      <c r="K355" s="64">
        <f t="shared" si="85"/>
        <v>3.1863636363636365</v>
      </c>
      <c r="L355" s="63"/>
    </row>
    <row r="356" spans="1:12" ht="13.5" thickBot="1">
      <c r="A356" s="74"/>
      <c r="B356" s="94"/>
      <c r="C356" s="81" t="s">
        <v>65</v>
      </c>
      <c r="D356" s="215"/>
      <c r="E356" s="372"/>
      <c r="F356" s="304">
        <v>39359</v>
      </c>
      <c r="G356" s="304">
        <f t="shared" si="87"/>
        <v>39359</v>
      </c>
      <c r="H356" s="304"/>
      <c r="I356" s="304">
        <v>39359</v>
      </c>
      <c r="J356" s="304"/>
      <c r="K356" s="64"/>
      <c r="L356" s="63"/>
    </row>
    <row r="357" spans="1:12" ht="51.75" thickBot="1">
      <c r="A357" s="74"/>
      <c r="B357" s="94"/>
      <c r="C357" s="445" t="s">
        <v>17</v>
      </c>
      <c r="D357" s="215">
        <v>2590</v>
      </c>
      <c r="E357" s="372">
        <v>1023420</v>
      </c>
      <c r="F357" s="304">
        <v>1203388</v>
      </c>
      <c r="G357" s="304">
        <f t="shared" si="87"/>
        <v>1203388</v>
      </c>
      <c r="H357" s="304"/>
      <c r="I357" s="86">
        <v>1203388</v>
      </c>
      <c r="J357" s="304"/>
      <c r="K357" s="64">
        <f t="shared" si="85"/>
        <v>1.1758496023138105</v>
      </c>
      <c r="L357" s="63"/>
    </row>
    <row r="358" spans="1:12" ht="13.5" thickBot="1">
      <c r="A358" s="74"/>
      <c r="B358" s="94"/>
      <c r="C358" s="134" t="s">
        <v>92</v>
      </c>
      <c r="D358" s="215">
        <v>2650</v>
      </c>
      <c r="E358" s="372">
        <v>9695300</v>
      </c>
      <c r="F358" s="310">
        <v>10950015</v>
      </c>
      <c r="G358" s="304">
        <f t="shared" si="87"/>
        <v>10845015</v>
      </c>
      <c r="H358" s="310"/>
      <c r="I358" s="86">
        <v>10845015</v>
      </c>
      <c r="J358" s="310"/>
      <c r="K358" s="64">
        <f t="shared" si="85"/>
        <v>1.1185847781914948</v>
      </c>
      <c r="L358" s="63"/>
    </row>
    <row r="359" spans="1:12" ht="24.75" thickBot="1">
      <c r="A359" s="74"/>
      <c r="B359" s="94"/>
      <c r="C359" s="134" t="s">
        <v>276</v>
      </c>
      <c r="D359" s="215">
        <v>6068</v>
      </c>
      <c r="E359" s="372">
        <v>80514</v>
      </c>
      <c r="F359" s="310"/>
      <c r="G359" s="304">
        <f t="shared" si="87"/>
        <v>0</v>
      </c>
      <c r="H359" s="304"/>
      <c r="I359" s="311"/>
      <c r="J359" s="310"/>
      <c r="K359" s="64">
        <f t="shared" si="85"/>
        <v>0</v>
      </c>
      <c r="L359" s="63"/>
    </row>
    <row r="360" spans="1:12" ht="48.75" thickBot="1">
      <c r="A360" s="74"/>
      <c r="B360" s="94"/>
      <c r="C360" s="134" t="s">
        <v>5</v>
      </c>
      <c r="D360" s="215">
        <v>6210</v>
      </c>
      <c r="E360" s="372">
        <v>232314</v>
      </c>
      <c r="F360" s="310">
        <v>370000</v>
      </c>
      <c r="G360" s="304">
        <f t="shared" si="87"/>
        <v>370000</v>
      </c>
      <c r="H360" s="310"/>
      <c r="I360" s="311">
        <v>370000</v>
      </c>
      <c r="J360" s="310"/>
      <c r="K360" s="64">
        <f t="shared" si="85"/>
        <v>1.5926719870520072</v>
      </c>
      <c r="L360" s="63"/>
    </row>
    <row r="361" spans="1:12" ht="24.75" thickBot="1">
      <c r="A361" s="74"/>
      <c r="B361" s="94"/>
      <c r="C361" s="145" t="s">
        <v>276</v>
      </c>
      <c r="D361" s="317">
        <v>6069</v>
      </c>
      <c r="E361" s="374">
        <v>40000</v>
      </c>
      <c r="F361" s="312">
        <v>52300</v>
      </c>
      <c r="G361" s="304">
        <f t="shared" si="87"/>
        <v>52300</v>
      </c>
      <c r="H361" s="312">
        <v>52300</v>
      </c>
      <c r="I361" s="313"/>
      <c r="J361" s="312"/>
      <c r="K361" s="64">
        <f t="shared" si="85"/>
        <v>1.3075</v>
      </c>
      <c r="L361" s="63"/>
    </row>
    <row r="362" spans="1:12" ht="23.25" customHeight="1" thickBot="1">
      <c r="A362" s="74"/>
      <c r="B362" s="269">
        <v>80134</v>
      </c>
      <c r="C362" s="279" t="s">
        <v>346</v>
      </c>
      <c r="D362" s="289"/>
      <c r="E362" s="390">
        <f aca="true" t="shared" si="88" ref="E362:J362">SUM(E363:E364)</f>
        <v>224332</v>
      </c>
      <c r="F362" s="390">
        <f t="shared" si="88"/>
        <v>253773</v>
      </c>
      <c r="G362" s="390">
        <f t="shared" si="88"/>
        <v>253773</v>
      </c>
      <c r="H362" s="390">
        <f t="shared" si="88"/>
        <v>0</v>
      </c>
      <c r="I362" s="390">
        <f t="shared" si="88"/>
        <v>253773</v>
      </c>
      <c r="J362" s="390">
        <f t="shared" si="88"/>
        <v>0</v>
      </c>
      <c r="K362" s="64">
        <f t="shared" si="85"/>
        <v>1.1312385214770964</v>
      </c>
      <c r="L362" s="239"/>
    </row>
    <row r="363" spans="1:12" ht="21" customHeight="1" thickBot="1">
      <c r="A363" s="116"/>
      <c r="B363" s="94"/>
      <c r="C363" s="136" t="s">
        <v>93</v>
      </c>
      <c r="D363" s="316">
        <v>2650</v>
      </c>
      <c r="E363" s="370">
        <v>224332</v>
      </c>
      <c r="F363" s="307">
        <v>253773</v>
      </c>
      <c r="G363" s="307">
        <f>SUM(H363:J363)</f>
        <v>253773</v>
      </c>
      <c r="H363" s="307"/>
      <c r="I363" s="298">
        <v>253773</v>
      </c>
      <c r="J363" s="307"/>
      <c r="K363" s="64">
        <f t="shared" si="85"/>
        <v>1.1312385214770964</v>
      </c>
      <c r="L363" s="63"/>
    </row>
    <row r="364" spans="1:12" ht="13.5" thickBot="1">
      <c r="A364" s="74"/>
      <c r="B364" s="94"/>
      <c r="C364" s="145"/>
      <c r="D364" s="317"/>
      <c r="E364" s="374"/>
      <c r="F364" s="306"/>
      <c r="G364" s="307">
        <f>SUM(H364:J364)</f>
        <v>0</v>
      </c>
      <c r="H364" s="306"/>
      <c r="I364" s="301"/>
      <c r="J364" s="306"/>
      <c r="K364" s="64"/>
      <c r="L364" s="63"/>
    </row>
    <row r="365" spans="1:12" ht="30" customHeight="1" thickBot="1">
      <c r="A365" s="74"/>
      <c r="B365" s="269">
        <v>80140</v>
      </c>
      <c r="C365" s="279" t="s">
        <v>404</v>
      </c>
      <c r="D365" s="289"/>
      <c r="E365" s="390">
        <f aca="true" t="shared" si="89" ref="E365:J365">SUM(E366:E367)</f>
        <v>1448118</v>
      </c>
      <c r="F365" s="390">
        <f t="shared" si="89"/>
        <v>1200892</v>
      </c>
      <c r="G365" s="390">
        <f t="shared" si="89"/>
        <v>1160892</v>
      </c>
      <c r="H365" s="390">
        <f t="shared" si="89"/>
        <v>0</v>
      </c>
      <c r="I365" s="390">
        <f t="shared" si="89"/>
        <v>1160892</v>
      </c>
      <c r="J365" s="390">
        <f t="shared" si="89"/>
        <v>0</v>
      </c>
      <c r="K365" s="64">
        <f t="shared" si="85"/>
        <v>0.8016556661818995</v>
      </c>
      <c r="L365" s="239"/>
    </row>
    <row r="366" spans="1:12" ht="24.75" thickBot="1">
      <c r="A366" s="116"/>
      <c r="B366" s="94"/>
      <c r="C366" s="136" t="s">
        <v>94</v>
      </c>
      <c r="D366" s="316">
        <v>2650</v>
      </c>
      <c r="E366" s="370">
        <v>1355432</v>
      </c>
      <c r="F366" s="307">
        <v>1160892</v>
      </c>
      <c r="G366" s="307">
        <f>SUM(H366:J366)</f>
        <v>1120892</v>
      </c>
      <c r="H366" s="307"/>
      <c r="I366" s="298">
        <v>1120892</v>
      </c>
      <c r="J366" s="307"/>
      <c r="K366" s="64">
        <f t="shared" si="85"/>
        <v>0.8269629166199411</v>
      </c>
      <c r="L366" s="63"/>
    </row>
    <row r="367" spans="1:12" ht="51" customHeight="1" thickBot="1">
      <c r="A367" s="74"/>
      <c r="B367" s="94"/>
      <c r="C367" s="145" t="s">
        <v>5</v>
      </c>
      <c r="D367" s="317">
        <v>6210</v>
      </c>
      <c r="E367" s="374">
        <v>92686</v>
      </c>
      <c r="F367" s="306">
        <v>40000</v>
      </c>
      <c r="G367" s="307">
        <f>SUM(H367:J367)</f>
        <v>40000</v>
      </c>
      <c r="H367" s="306"/>
      <c r="I367" s="301">
        <v>40000</v>
      </c>
      <c r="J367" s="306"/>
      <c r="K367" s="64">
        <f t="shared" si="85"/>
        <v>0.4315646375935956</v>
      </c>
      <c r="L367" s="63"/>
    </row>
    <row r="368" spans="1:12" ht="24.75" customHeight="1" thickBot="1">
      <c r="A368" s="74"/>
      <c r="B368" s="269" t="s">
        <v>293</v>
      </c>
      <c r="C368" s="282" t="s">
        <v>294</v>
      </c>
      <c r="D368" s="291"/>
      <c r="E368" s="367">
        <f aca="true" t="shared" si="90" ref="E368:J368">SUM(E369:E378)</f>
        <v>305241</v>
      </c>
      <c r="F368" s="367">
        <f t="shared" si="90"/>
        <v>324576</v>
      </c>
      <c r="G368" s="367">
        <f t="shared" si="90"/>
        <v>324576</v>
      </c>
      <c r="H368" s="367">
        <f t="shared" si="90"/>
        <v>324576</v>
      </c>
      <c r="I368" s="367">
        <f t="shared" si="90"/>
        <v>0</v>
      </c>
      <c r="J368" s="367">
        <f t="shared" si="90"/>
        <v>0</v>
      </c>
      <c r="K368" s="64">
        <f t="shared" si="85"/>
        <v>1.06334339095993</v>
      </c>
      <c r="L368" s="63"/>
    </row>
    <row r="369" spans="1:12" ht="15.75" customHeight="1" thickBot="1">
      <c r="A369" s="74"/>
      <c r="B369" s="94"/>
      <c r="C369" s="82" t="s">
        <v>113</v>
      </c>
      <c r="D369" s="316">
        <v>4010</v>
      </c>
      <c r="E369" s="370">
        <v>106060</v>
      </c>
      <c r="F369" s="307"/>
      <c r="G369" s="307">
        <f>SUM(H369:J369)</f>
        <v>0</v>
      </c>
      <c r="H369" s="307"/>
      <c r="I369" s="298"/>
      <c r="J369" s="307"/>
      <c r="K369" s="64">
        <f t="shared" si="85"/>
        <v>0</v>
      </c>
      <c r="L369" s="63"/>
    </row>
    <row r="370" spans="1:12" ht="15.75" customHeight="1" thickBot="1">
      <c r="A370" s="74"/>
      <c r="B370" s="94"/>
      <c r="C370" s="154" t="s">
        <v>115</v>
      </c>
      <c r="D370" s="215">
        <v>4110</v>
      </c>
      <c r="E370" s="372">
        <v>19096</v>
      </c>
      <c r="F370" s="304"/>
      <c r="G370" s="307">
        <f aca="true" t="shared" si="91" ref="G370:G378">SUM(H370:J370)</f>
        <v>0</v>
      </c>
      <c r="H370" s="304"/>
      <c r="I370" s="86"/>
      <c r="J370" s="304"/>
      <c r="K370" s="64">
        <f t="shared" si="85"/>
        <v>0</v>
      </c>
      <c r="L370" s="63"/>
    </row>
    <row r="371" spans="1:12" ht="15.75" customHeight="1" thickBot="1">
      <c r="A371" s="74"/>
      <c r="B371" s="94"/>
      <c r="C371" s="81" t="s">
        <v>187</v>
      </c>
      <c r="D371" s="215">
        <v>4120</v>
      </c>
      <c r="E371" s="372">
        <v>2606</v>
      </c>
      <c r="F371" s="304"/>
      <c r="G371" s="307">
        <f t="shared" si="91"/>
        <v>0</v>
      </c>
      <c r="H371" s="304"/>
      <c r="I371" s="86"/>
      <c r="J371" s="304"/>
      <c r="K371" s="64">
        <f t="shared" si="85"/>
        <v>0</v>
      </c>
      <c r="L371" s="63"/>
    </row>
    <row r="372" spans="1:12" ht="15.75" customHeight="1" thickBot="1">
      <c r="A372" s="74"/>
      <c r="B372" s="94"/>
      <c r="C372" s="134" t="s">
        <v>163</v>
      </c>
      <c r="D372" s="215">
        <v>4210</v>
      </c>
      <c r="E372" s="372">
        <v>7795</v>
      </c>
      <c r="F372" s="304"/>
      <c r="G372" s="307">
        <f t="shared" si="91"/>
        <v>0</v>
      </c>
      <c r="H372" s="304"/>
      <c r="I372" s="86"/>
      <c r="J372" s="304"/>
      <c r="K372" s="64">
        <f t="shared" si="85"/>
        <v>0</v>
      </c>
      <c r="L372" s="63"/>
    </row>
    <row r="373" spans="1:12" ht="15.75" customHeight="1" thickBot="1">
      <c r="A373" s="74"/>
      <c r="B373" s="94"/>
      <c r="C373" s="134" t="s">
        <v>114</v>
      </c>
      <c r="D373" s="215">
        <v>4040</v>
      </c>
      <c r="E373" s="372">
        <v>4437</v>
      </c>
      <c r="F373" s="304"/>
      <c r="G373" s="307">
        <f t="shared" si="91"/>
        <v>0</v>
      </c>
      <c r="H373" s="304"/>
      <c r="I373" s="86"/>
      <c r="J373" s="304"/>
      <c r="K373" s="64">
        <f t="shared" si="85"/>
        <v>0</v>
      </c>
      <c r="L373" s="63"/>
    </row>
    <row r="374" spans="1:12" ht="14.25" customHeight="1" thickBot="1">
      <c r="A374" s="74"/>
      <c r="B374" s="94"/>
      <c r="C374" s="134" t="s">
        <v>68</v>
      </c>
      <c r="D374" s="215">
        <v>4300</v>
      </c>
      <c r="E374" s="372">
        <v>150894</v>
      </c>
      <c r="F374" s="304">
        <v>179429</v>
      </c>
      <c r="G374" s="307">
        <f t="shared" si="91"/>
        <v>179429</v>
      </c>
      <c r="H374" s="304">
        <v>179429</v>
      </c>
      <c r="I374" s="86"/>
      <c r="J374" s="304"/>
      <c r="K374" s="64">
        <f t="shared" si="85"/>
        <v>1.1891062600235927</v>
      </c>
      <c r="L374" s="63"/>
    </row>
    <row r="375" spans="1:12" ht="14.25" customHeight="1" thickBot="1">
      <c r="A375" s="74"/>
      <c r="B375" s="94"/>
      <c r="C375" s="134" t="s">
        <v>69</v>
      </c>
      <c r="D375" s="215">
        <v>4300</v>
      </c>
      <c r="E375" s="372"/>
      <c r="F375" s="304">
        <v>145147</v>
      </c>
      <c r="G375" s="307">
        <f t="shared" si="91"/>
        <v>145147</v>
      </c>
      <c r="H375" s="304">
        <v>145147</v>
      </c>
      <c r="I375" s="86"/>
      <c r="J375" s="304"/>
      <c r="K375" s="64"/>
      <c r="L375" s="63"/>
    </row>
    <row r="376" spans="1:12" ht="17.25" customHeight="1" thickBot="1">
      <c r="A376" s="74"/>
      <c r="B376" s="94"/>
      <c r="C376" s="134" t="s">
        <v>120</v>
      </c>
      <c r="D376" s="215">
        <v>4410</v>
      </c>
      <c r="E376" s="372">
        <v>5492</v>
      </c>
      <c r="F376" s="304"/>
      <c r="G376" s="307">
        <f t="shared" si="91"/>
        <v>0</v>
      </c>
      <c r="H376" s="304"/>
      <c r="I376" s="86"/>
      <c r="J376" s="304"/>
      <c r="K376" s="64">
        <f t="shared" si="85"/>
        <v>0</v>
      </c>
      <c r="L376" s="63"/>
    </row>
    <row r="377" spans="1:12" ht="17.25" customHeight="1" thickBot="1">
      <c r="A377" s="74"/>
      <c r="B377" s="94"/>
      <c r="C377" s="134" t="s">
        <v>375</v>
      </c>
      <c r="D377" s="215">
        <v>4170</v>
      </c>
      <c r="E377" s="372">
        <v>1661</v>
      </c>
      <c r="F377" s="304"/>
      <c r="G377" s="307">
        <f t="shared" si="91"/>
        <v>0</v>
      </c>
      <c r="H377" s="304"/>
      <c r="I377" s="86"/>
      <c r="J377" s="304"/>
      <c r="K377" s="64">
        <f t="shared" si="85"/>
        <v>0</v>
      </c>
      <c r="L377" s="63"/>
    </row>
    <row r="378" spans="1:12" ht="17.25" customHeight="1" thickBot="1">
      <c r="A378" s="74"/>
      <c r="B378" s="94"/>
      <c r="C378" s="145" t="s">
        <v>277</v>
      </c>
      <c r="D378" s="317">
        <v>6060</v>
      </c>
      <c r="E378" s="374">
        <v>7200</v>
      </c>
      <c r="F378" s="306"/>
      <c r="G378" s="307">
        <f t="shared" si="91"/>
        <v>0</v>
      </c>
      <c r="H378" s="306"/>
      <c r="I378" s="301"/>
      <c r="J378" s="306"/>
      <c r="K378" s="64">
        <f t="shared" si="85"/>
        <v>0</v>
      </c>
      <c r="L378" s="63"/>
    </row>
    <row r="379" spans="1:12" ht="24.75" customHeight="1" thickBot="1">
      <c r="A379" s="74"/>
      <c r="B379" s="269">
        <v>80195</v>
      </c>
      <c r="C379" s="282" t="s">
        <v>126</v>
      </c>
      <c r="D379" s="289"/>
      <c r="E379" s="390">
        <f aca="true" t="shared" si="92" ref="E379:J379">SUM(E380:E393)-E387</f>
        <v>673859</v>
      </c>
      <c r="F379" s="390">
        <f t="shared" si="92"/>
        <v>529239</v>
      </c>
      <c r="G379" s="390">
        <f t="shared" si="92"/>
        <v>529239</v>
      </c>
      <c r="H379" s="390">
        <f t="shared" si="92"/>
        <v>8554</v>
      </c>
      <c r="I379" s="390">
        <f t="shared" si="92"/>
        <v>520685</v>
      </c>
      <c r="J379" s="390">
        <f t="shared" si="92"/>
        <v>0</v>
      </c>
      <c r="K379" s="64">
        <f t="shared" si="85"/>
        <v>0.7853853699364407</v>
      </c>
      <c r="L379" s="239"/>
    </row>
    <row r="380" spans="1:12" ht="15" customHeight="1" thickBot="1">
      <c r="A380" s="116"/>
      <c r="B380" s="94" t="s">
        <v>480</v>
      </c>
      <c r="C380" s="136" t="s">
        <v>365</v>
      </c>
      <c r="D380" s="316">
        <v>4170</v>
      </c>
      <c r="E380" s="370">
        <v>222</v>
      </c>
      <c r="F380" s="307"/>
      <c r="G380" s="337">
        <f>SUM(H380:J380)</f>
        <v>0</v>
      </c>
      <c r="H380" s="307"/>
      <c r="I380" s="298"/>
      <c r="J380" s="307"/>
      <c r="K380" s="64">
        <f t="shared" si="85"/>
        <v>0</v>
      </c>
      <c r="L380" s="63"/>
    </row>
    <row r="381" spans="1:12" ht="15" customHeight="1" thickBot="1">
      <c r="A381" s="116"/>
      <c r="B381" s="94"/>
      <c r="C381" s="81" t="s">
        <v>169</v>
      </c>
      <c r="D381" s="215">
        <v>4300</v>
      </c>
      <c r="E381" s="372">
        <v>10331</v>
      </c>
      <c r="F381" s="304">
        <v>5000</v>
      </c>
      <c r="G381" s="307">
        <f>SUM(H381:J381)</f>
        <v>5000</v>
      </c>
      <c r="H381" s="304">
        <v>5000</v>
      </c>
      <c r="I381" s="86"/>
      <c r="J381" s="304"/>
      <c r="K381" s="64">
        <f t="shared" si="85"/>
        <v>0.4839802536056529</v>
      </c>
      <c r="L381" s="63"/>
    </row>
    <row r="382" spans="1:12" ht="18" customHeight="1" thickBot="1">
      <c r="A382" s="74"/>
      <c r="B382" s="94"/>
      <c r="C382" s="81" t="s">
        <v>331</v>
      </c>
      <c r="D382" s="215">
        <v>4440</v>
      </c>
      <c r="E382" s="372">
        <v>314826</v>
      </c>
      <c r="F382" s="304">
        <v>327015</v>
      </c>
      <c r="G382" s="307">
        <f>SUM(H382:J382)</f>
        <v>327015</v>
      </c>
      <c r="H382" s="304"/>
      <c r="I382" s="304">
        <v>327015</v>
      </c>
      <c r="J382" s="304"/>
      <c r="K382" s="64">
        <f t="shared" si="85"/>
        <v>1.0387166244211088</v>
      </c>
      <c r="L382" s="63"/>
    </row>
    <row r="383" spans="1:12" ht="18" customHeight="1" thickBot="1">
      <c r="A383" s="74"/>
      <c r="B383" s="94"/>
      <c r="C383" s="81" t="s">
        <v>332</v>
      </c>
      <c r="D383" s="215">
        <v>4440</v>
      </c>
      <c r="E383" s="372">
        <v>182151</v>
      </c>
      <c r="F383" s="304">
        <v>193670</v>
      </c>
      <c r="G383" s="307">
        <f>SUM(H383:J383)</f>
        <v>193670</v>
      </c>
      <c r="H383" s="304"/>
      <c r="I383" s="86">
        <v>193670</v>
      </c>
      <c r="J383" s="304"/>
      <c r="K383" s="64">
        <f t="shared" si="85"/>
        <v>1.0632387414837141</v>
      </c>
      <c r="L383" s="63"/>
    </row>
    <row r="384" spans="1:12" ht="18" customHeight="1" thickBot="1">
      <c r="A384" s="74"/>
      <c r="B384" s="94" t="s">
        <v>481</v>
      </c>
      <c r="C384" s="145" t="s">
        <v>365</v>
      </c>
      <c r="D384" s="317">
        <v>4170</v>
      </c>
      <c r="E384" s="374">
        <v>148</v>
      </c>
      <c r="F384" s="306"/>
      <c r="G384" s="306">
        <f>SUM(H384:J384)</f>
        <v>0</v>
      </c>
      <c r="H384" s="306"/>
      <c r="I384" s="301"/>
      <c r="J384" s="306"/>
      <c r="K384" s="64">
        <f t="shared" si="85"/>
        <v>0</v>
      </c>
      <c r="L384" s="63"/>
    </row>
    <row r="385" spans="1:12" ht="18" customHeight="1" thickBot="1">
      <c r="A385" s="74"/>
      <c r="B385" s="94"/>
      <c r="C385" s="134" t="s">
        <v>19</v>
      </c>
      <c r="D385" s="215">
        <v>4210</v>
      </c>
      <c r="E385" s="372">
        <v>78</v>
      </c>
      <c r="F385" s="304"/>
      <c r="G385" s="304"/>
      <c r="H385" s="304"/>
      <c r="I385" s="86"/>
      <c r="J385" s="304"/>
      <c r="K385" s="64">
        <f t="shared" si="85"/>
        <v>0</v>
      </c>
      <c r="L385" s="63"/>
    </row>
    <row r="386" spans="1:12" ht="18" customHeight="1" thickBot="1">
      <c r="A386" s="74"/>
      <c r="B386" s="94"/>
      <c r="C386" s="134" t="s">
        <v>20</v>
      </c>
      <c r="D386" s="317">
        <v>4210</v>
      </c>
      <c r="E386" s="372">
        <v>52</v>
      </c>
      <c r="F386" s="309"/>
      <c r="G386" s="309"/>
      <c r="H386" s="309"/>
      <c r="I386" s="305"/>
      <c r="J386" s="309"/>
      <c r="K386" s="64">
        <f t="shared" si="85"/>
        <v>0</v>
      </c>
      <c r="L386" s="63"/>
    </row>
    <row r="387" spans="1:12" ht="18" customHeight="1" thickBot="1">
      <c r="A387" s="74"/>
      <c r="B387" s="438"/>
      <c r="C387" s="136" t="s">
        <v>70</v>
      </c>
      <c r="D387" s="442"/>
      <c r="E387" s="371">
        <f aca="true" t="shared" si="93" ref="E387:J387">SUM(E388:E392)</f>
        <v>14215</v>
      </c>
      <c r="F387" s="371">
        <f t="shared" si="93"/>
        <v>3554</v>
      </c>
      <c r="G387" s="371">
        <f t="shared" si="93"/>
        <v>3554</v>
      </c>
      <c r="H387" s="371">
        <f t="shared" si="93"/>
        <v>3554</v>
      </c>
      <c r="I387" s="371">
        <f t="shared" si="93"/>
        <v>0</v>
      </c>
      <c r="J387" s="371">
        <f t="shared" si="93"/>
        <v>0</v>
      </c>
      <c r="K387" s="64"/>
      <c r="L387" s="63"/>
    </row>
    <row r="388" spans="1:12" ht="18" customHeight="1" thickBot="1">
      <c r="A388" s="74"/>
      <c r="B388" s="438"/>
      <c r="C388" s="134" t="s">
        <v>163</v>
      </c>
      <c r="D388" s="441">
        <v>4215</v>
      </c>
      <c r="E388" s="372">
        <v>1117</v>
      </c>
      <c r="F388" s="304">
        <v>1554</v>
      </c>
      <c r="G388" s="304">
        <f>SUM(H388:J388)</f>
        <v>1554</v>
      </c>
      <c r="H388" s="304">
        <v>1554</v>
      </c>
      <c r="I388" s="86"/>
      <c r="J388" s="304"/>
      <c r="K388" s="64"/>
      <c r="L388" s="63"/>
    </row>
    <row r="389" spans="1:12" ht="18" customHeight="1" thickBot="1">
      <c r="A389" s="74"/>
      <c r="B389" s="438"/>
      <c r="C389" s="134" t="s">
        <v>71</v>
      </c>
      <c r="D389" s="441">
        <v>4245</v>
      </c>
      <c r="E389" s="372">
        <v>2000</v>
      </c>
      <c r="F389" s="304">
        <v>2000</v>
      </c>
      <c r="G389" s="304">
        <f>SUM(H389:J389)</f>
        <v>2000</v>
      </c>
      <c r="H389" s="304">
        <v>2000</v>
      </c>
      <c r="I389" s="86"/>
      <c r="J389" s="304"/>
      <c r="K389" s="64"/>
      <c r="L389" s="63"/>
    </row>
    <row r="390" spans="1:12" ht="18" customHeight="1" thickBot="1">
      <c r="A390" s="74"/>
      <c r="B390" s="438"/>
      <c r="C390" s="134" t="s">
        <v>120</v>
      </c>
      <c r="D390" s="441">
        <v>4415</v>
      </c>
      <c r="E390" s="372">
        <v>800</v>
      </c>
      <c r="F390" s="304"/>
      <c r="G390" s="304">
        <f>SUM(H390:J390)</f>
        <v>0</v>
      </c>
      <c r="H390" s="304"/>
      <c r="I390" s="86"/>
      <c r="J390" s="304"/>
      <c r="K390" s="64"/>
      <c r="L390" s="63"/>
    </row>
    <row r="391" spans="1:12" ht="18" customHeight="1" thickBot="1">
      <c r="A391" s="74"/>
      <c r="B391" s="438"/>
      <c r="C391" s="134" t="s">
        <v>338</v>
      </c>
      <c r="D391" s="441">
        <v>4425</v>
      </c>
      <c r="E391" s="372">
        <v>600</v>
      </c>
      <c r="F391" s="304"/>
      <c r="G391" s="304">
        <f>SUM(H391:J391)</f>
        <v>0</v>
      </c>
      <c r="H391" s="304"/>
      <c r="I391" s="86"/>
      <c r="J391" s="304"/>
      <c r="K391" s="64"/>
      <c r="L391" s="63"/>
    </row>
    <row r="392" spans="1:12" ht="18" customHeight="1" thickBot="1">
      <c r="A392" s="74"/>
      <c r="B392" s="438"/>
      <c r="C392" s="134" t="s">
        <v>119</v>
      </c>
      <c r="D392" s="441">
        <v>4305</v>
      </c>
      <c r="E392" s="372">
        <v>9698</v>
      </c>
      <c r="F392" s="304"/>
      <c r="G392" s="304">
        <f>SUM(H392:J392)</f>
        <v>0</v>
      </c>
      <c r="H392" s="304"/>
      <c r="I392" s="86"/>
      <c r="J392" s="304"/>
      <c r="K392" s="64"/>
      <c r="L392" s="63"/>
    </row>
    <row r="393" spans="1:12" ht="30" customHeight="1" thickBot="1">
      <c r="A393" s="74"/>
      <c r="B393" s="438"/>
      <c r="C393" s="134" t="s">
        <v>6</v>
      </c>
      <c r="D393" s="316">
        <v>8070</v>
      </c>
      <c r="E393" s="368">
        <v>151836</v>
      </c>
      <c r="F393" s="309"/>
      <c r="G393" s="309"/>
      <c r="H393" s="309"/>
      <c r="I393" s="305"/>
      <c r="J393" s="309"/>
      <c r="K393" s="64"/>
      <c r="L393" s="63"/>
    </row>
    <row r="394" spans="1:12" ht="18" customHeight="1" thickBot="1">
      <c r="A394" s="124">
        <v>803</v>
      </c>
      <c r="B394" s="252"/>
      <c r="C394" s="439" t="s">
        <v>376</v>
      </c>
      <c r="D394" s="324"/>
      <c r="E394" s="440">
        <f aca="true" t="shared" si="94" ref="E394:J394">SUM(E395)</f>
        <v>79742</v>
      </c>
      <c r="F394" s="440">
        <f t="shared" si="94"/>
        <v>1049679</v>
      </c>
      <c r="G394" s="440">
        <f t="shared" si="94"/>
        <v>49679</v>
      </c>
      <c r="H394" s="440">
        <f t="shared" si="94"/>
        <v>49679</v>
      </c>
      <c r="I394" s="440">
        <f t="shared" si="94"/>
        <v>0</v>
      </c>
      <c r="J394" s="440">
        <f t="shared" si="94"/>
        <v>0</v>
      </c>
      <c r="K394" s="64">
        <f t="shared" si="85"/>
        <v>0.622996664242181</v>
      </c>
      <c r="L394" s="63"/>
    </row>
    <row r="395" spans="1:12" ht="18" customHeight="1" thickBot="1">
      <c r="A395" s="74"/>
      <c r="B395" s="270" t="s">
        <v>377</v>
      </c>
      <c r="C395" s="276" t="s">
        <v>378</v>
      </c>
      <c r="D395" s="314"/>
      <c r="E395" s="369">
        <f aca="true" t="shared" si="95" ref="E395:J395">SUM(E396:E399)</f>
        <v>79742</v>
      </c>
      <c r="F395" s="369">
        <f t="shared" si="95"/>
        <v>1049679</v>
      </c>
      <c r="G395" s="369">
        <f t="shared" si="95"/>
        <v>49679</v>
      </c>
      <c r="H395" s="369">
        <f t="shared" si="95"/>
        <v>49679</v>
      </c>
      <c r="I395" s="369">
        <f t="shared" si="95"/>
        <v>0</v>
      </c>
      <c r="J395" s="369">
        <f t="shared" si="95"/>
        <v>0</v>
      </c>
      <c r="K395" s="64">
        <f t="shared" si="85"/>
        <v>0.622996664242181</v>
      </c>
      <c r="L395" s="63"/>
    </row>
    <row r="396" spans="1:12" ht="18" customHeight="1" thickBot="1">
      <c r="A396" s="74"/>
      <c r="B396" s="94"/>
      <c r="C396" s="136" t="s">
        <v>379</v>
      </c>
      <c r="D396" s="316">
        <v>3218</v>
      </c>
      <c r="E396" s="370">
        <v>59801</v>
      </c>
      <c r="F396" s="307">
        <v>37259</v>
      </c>
      <c r="G396" s="307">
        <f>SUM(H396:J396)</f>
        <v>37259</v>
      </c>
      <c r="H396" s="307">
        <v>37259</v>
      </c>
      <c r="I396" s="298"/>
      <c r="J396" s="307"/>
      <c r="K396" s="64">
        <f t="shared" si="85"/>
        <v>0.6230497817762245</v>
      </c>
      <c r="L396" s="410"/>
    </row>
    <row r="397" spans="1:12" ht="18" customHeight="1" thickBot="1">
      <c r="A397" s="74"/>
      <c r="B397" s="94"/>
      <c r="C397" s="134" t="s">
        <v>407</v>
      </c>
      <c r="D397" s="215">
        <v>3219</v>
      </c>
      <c r="E397" s="372">
        <v>19845</v>
      </c>
      <c r="F397" s="304">
        <v>12420</v>
      </c>
      <c r="G397" s="307">
        <f>SUM(H397:J397)</f>
        <v>12420</v>
      </c>
      <c r="H397" s="304">
        <v>12420</v>
      </c>
      <c r="I397" s="86"/>
      <c r="J397" s="304"/>
      <c r="K397" s="64">
        <f t="shared" si="85"/>
        <v>0.6258503401360545</v>
      </c>
      <c r="L397" s="63"/>
    </row>
    <row r="398" spans="1:12" ht="18" customHeight="1" thickBot="1">
      <c r="A398" s="74"/>
      <c r="B398" s="94"/>
      <c r="C398" s="134" t="s">
        <v>163</v>
      </c>
      <c r="D398" s="215">
        <v>4219</v>
      </c>
      <c r="E398" s="372">
        <v>96</v>
      </c>
      <c r="F398" s="304"/>
      <c r="G398" s="304">
        <f>SUM(H398:J398)</f>
        <v>0</v>
      </c>
      <c r="H398" s="304"/>
      <c r="I398" s="86"/>
      <c r="J398" s="304"/>
      <c r="K398" s="64">
        <f t="shared" si="85"/>
        <v>0</v>
      </c>
      <c r="L398" s="63"/>
    </row>
    <row r="399" spans="1:12" ht="18" customHeight="1" thickBot="1">
      <c r="A399" s="74"/>
      <c r="B399" s="94"/>
      <c r="C399" s="407" t="s">
        <v>34</v>
      </c>
      <c r="D399" s="117"/>
      <c r="E399" s="368"/>
      <c r="F399" s="309">
        <v>1000000</v>
      </c>
      <c r="G399" s="309"/>
      <c r="H399" s="309"/>
      <c r="I399" s="305"/>
      <c r="J399" s="309"/>
      <c r="K399" s="64"/>
      <c r="L399" s="63"/>
    </row>
    <row r="400" spans="1:12" ht="21.75" customHeight="1" thickBot="1">
      <c r="A400" s="124">
        <v>851</v>
      </c>
      <c r="B400" s="52"/>
      <c r="C400" s="147" t="s">
        <v>222</v>
      </c>
      <c r="D400" s="65"/>
      <c r="E400" s="376">
        <f aca="true" t="shared" si="96" ref="E400:J400">SUM(E401+E407+E412)</f>
        <v>1251772</v>
      </c>
      <c r="F400" s="376">
        <f t="shared" si="96"/>
        <v>862226</v>
      </c>
      <c r="G400" s="376">
        <f t="shared" si="96"/>
        <v>719936</v>
      </c>
      <c r="H400" s="376">
        <f t="shared" si="96"/>
        <v>308855</v>
      </c>
      <c r="I400" s="376">
        <f t="shared" si="96"/>
        <v>379081</v>
      </c>
      <c r="J400" s="376">
        <f t="shared" si="96"/>
        <v>32000</v>
      </c>
      <c r="K400" s="64">
        <f t="shared" si="85"/>
        <v>0.5751334907634936</v>
      </c>
      <c r="L400" s="241"/>
    </row>
    <row r="401" spans="1:12" ht="21.75" customHeight="1" thickBot="1">
      <c r="A401" s="125"/>
      <c r="B401" s="268">
        <v>85154</v>
      </c>
      <c r="C401" s="281" t="s">
        <v>223</v>
      </c>
      <c r="D401" s="288"/>
      <c r="E401" s="382">
        <f aca="true" t="shared" si="97" ref="E401:J401">SUM(E402:E406)</f>
        <v>1137732</v>
      </c>
      <c r="F401" s="382">
        <f t="shared" si="97"/>
        <v>750000</v>
      </c>
      <c r="G401" s="382">
        <f t="shared" si="97"/>
        <v>607710</v>
      </c>
      <c r="H401" s="382">
        <f t="shared" si="97"/>
        <v>308855</v>
      </c>
      <c r="I401" s="382">
        <f t="shared" si="97"/>
        <v>298855</v>
      </c>
      <c r="J401" s="382">
        <f t="shared" si="97"/>
        <v>0</v>
      </c>
      <c r="K401" s="64">
        <f t="shared" si="85"/>
        <v>0.534141608041261</v>
      </c>
      <c r="L401" s="239"/>
    </row>
    <row r="402" spans="1:12" ht="36.75" thickBot="1">
      <c r="A402" s="116"/>
      <c r="B402" s="94"/>
      <c r="C402" s="411" t="s">
        <v>100</v>
      </c>
      <c r="D402" s="316">
        <v>2620</v>
      </c>
      <c r="E402" s="370">
        <v>50000</v>
      </c>
      <c r="F402" s="307">
        <v>50000</v>
      </c>
      <c r="G402" s="307">
        <f>SUM(H402:J402)</f>
        <v>50000</v>
      </c>
      <c r="H402" s="307"/>
      <c r="I402" s="298">
        <v>50000</v>
      </c>
      <c r="J402" s="307"/>
      <c r="K402" s="64">
        <f t="shared" si="85"/>
        <v>1</v>
      </c>
      <c r="L402" s="63"/>
    </row>
    <row r="403" spans="1:12" ht="24.75" thickBot="1">
      <c r="A403" s="126"/>
      <c r="B403" s="94"/>
      <c r="C403" s="134" t="s">
        <v>417</v>
      </c>
      <c r="D403" s="215">
        <v>2630</v>
      </c>
      <c r="E403" s="372">
        <v>482982</v>
      </c>
      <c r="F403" s="304">
        <v>320000</v>
      </c>
      <c r="G403" s="307">
        <f>SUM(H403:J403)</f>
        <v>248855</v>
      </c>
      <c r="H403" s="304"/>
      <c r="I403" s="86">
        <v>248855</v>
      </c>
      <c r="J403" s="304"/>
      <c r="K403" s="64">
        <f t="shared" si="85"/>
        <v>0.5152469450207254</v>
      </c>
      <c r="L403" s="63"/>
    </row>
    <row r="404" spans="1:12" ht="13.5" thickBot="1">
      <c r="A404" s="74"/>
      <c r="B404" s="94"/>
      <c r="C404" s="81" t="s">
        <v>365</v>
      </c>
      <c r="D404" s="215">
        <v>4170</v>
      </c>
      <c r="E404" s="372">
        <v>50000</v>
      </c>
      <c r="F404" s="304">
        <v>50000</v>
      </c>
      <c r="G404" s="307">
        <f>SUM(H404:J404)</f>
        <v>50000</v>
      </c>
      <c r="H404" s="304">
        <v>50000</v>
      </c>
      <c r="I404" s="86"/>
      <c r="J404" s="304"/>
      <c r="K404" s="64">
        <f t="shared" si="85"/>
        <v>1</v>
      </c>
      <c r="L404" s="63"/>
    </row>
    <row r="405" spans="1:12" ht="13.5" thickBot="1">
      <c r="A405" s="74"/>
      <c r="B405" s="94"/>
      <c r="C405" s="81" t="s">
        <v>163</v>
      </c>
      <c r="D405" s="215">
        <v>4210</v>
      </c>
      <c r="E405" s="372">
        <v>10000</v>
      </c>
      <c r="F405" s="304">
        <v>10000</v>
      </c>
      <c r="G405" s="307">
        <f>SUM(H405:J405)</f>
        <v>10000</v>
      </c>
      <c r="H405" s="304">
        <v>10000</v>
      </c>
      <c r="I405" s="86"/>
      <c r="J405" s="304"/>
      <c r="K405" s="64">
        <f t="shared" si="85"/>
        <v>1</v>
      </c>
      <c r="L405" s="63"/>
    </row>
    <row r="406" spans="1:12" ht="24.75" thickBot="1">
      <c r="A406" s="74"/>
      <c r="B406" s="103"/>
      <c r="C406" s="412" t="s">
        <v>101</v>
      </c>
      <c r="D406" s="330">
        <v>4300</v>
      </c>
      <c r="E406" s="387">
        <v>544750</v>
      </c>
      <c r="F406" s="306">
        <v>320000</v>
      </c>
      <c r="G406" s="307">
        <f>SUM(H406:J406)</f>
        <v>248855</v>
      </c>
      <c r="H406" s="306">
        <v>248855</v>
      </c>
      <c r="I406" s="306"/>
      <c r="J406" s="331"/>
      <c r="K406" s="64">
        <f t="shared" si="85"/>
        <v>0.4568242312987609</v>
      </c>
      <c r="L406" s="242"/>
    </row>
    <row r="407" spans="1:12" ht="36.75" thickBot="1">
      <c r="A407" s="74"/>
      <c r="B407" s="271">
        <v>85156</v>
      </c>
      <c r="C407" s="279" t="s">
        <v>432</v>
      </c>
      <c r="D407" s="293"/>
      <c r="E407" s="394">
        <f aca="true" t="shared" si="98" ref="E407:J407">SUM(E408:E411)-E408</f>
        <v>35000</v>
      </c>
      <c r="F407" s="394">
        <f t="shared" si="98"/>
        <v>32000</v>
      </c>
      <c r="G407" s="394">
        <f t="shared" si="98"/>
        <v>32000</v>
      </c>
      <c r="H407" s="394">
        <f t="shared" si="98"/>
        <v>0</v>
      </c>
      <c r="I407" s="394">
        <f t="shared" si="98"/>
        <v>0</v>
      </c>
      <c r="J407" s="394">
        <f t="shared" si="98"/>
        <v>32000</v>
      </c>
      <c r="K407" s="64">
        <f t="shared" si="85"/>
        <v>0.9142857142857143</v>
      </c>
      <c r="L407" s="243"/>
    </row>
    <row r="408" spans="1:12" ht="13.5" thickBot="1">
      <c r="A408" s="127"/>
      <c r="B408" s="94"/>
      <c r="C408" s="82" t="s">
        <v>224</v>
      </c>
      <c r="D408" s="351">
        <v>4130</v>
      </c>
      <c r="E408" s="398">
        <f aca="true" t="shared" si="99" ref="E408:J408">SUM(E409:E411)</f>
        <v>35000</v>
      </c>
      <c r="F408" s="398">
        <f t="shared" si="99"/>
        <v>32000</v>
      </c>
      <c r="G408" s="398">
        <f t="shared" si="99"/>
        <v>32000</v>
      </c>
      <c r="H408" s="398">
        <f t="shared" si="99"/>
        <v>0</v>
      </c>
      <c r="I408" s="398">
        <f t="shared" si="99"/>
        <v>0</v>
      </c>
      <c r="J408" s="398">
        <f t="shared" si="99"/>
        <v>32000</v>
      </c>
      <c r="K408" s="64">
        <f aca="true" t="shared" si="100" ref="K408:K471">G408/E408</f>
        <v>0.9142857142857143</v>
      </c>
      <c r="L408" s="63"/>
    </row>
    <row r="409" spans="1:12" ht="13.5" thickBot="1">
      <c r="A409" s="74"/>
      <c r="B409" s="94" t="s">
        <v>480</v>
      </c>
      <c r="C409" s="81" t="s">
        <v>43</v>
      </c>
      <c r="D409" s="215"/>
      <c r="E409" s="372">
        <v>4000</v>
      </c>
      <c r="F409" s="304">
        <v>3000</v>
      </c>
      <c r="G409" s="304">
        <f>SUM(H409:J409)</f>
        <v>3000</v>
      </c>
      <c r="H409" s="304"/>
      <c r="I409" s="86"/>
      <c r="J409" s="304">
        <v>3000</v>
      </c>
      <c r="K409" s="64">
        <f t="shared" si="100"/>
        <v>0.75</v>
      </c>
      <c r="L409" s="63"/>
    </row>
    <row r="410" spans="1:12" ht="13.5" thickBot="1">
      <c r="A410" s="74"/>
      <c r="B410" s="94" t="s">
        <v>481</v>
      </c>
      <c r="C410" s="81" t="s">
        <v>319</v>
      </c>
      <c r="D410" s="215"/>
      <c r="E410" s="372">
        <v>30000</v>
      </c>
      <c r="F410" s="304">
        <v>27000</v>
      </c>
      <c r="G410" s="304">
        <f>SUM(H410:J410)</f>
        <v>27000</v>
      </c>
      <c r="H410" s="304"/>
      <c r="I410" s="86"/>
      <c r="J410" s="304">
        <v>27000</v>
      </c>
      <c r="K410" s="64">
        <f t="shared" si="100"/>
        <v>0.9</v>
      </c>
      <c r="L410" s="63"/>
    </row>
    <row r="411" spans="1:12" ht="13.5" thickBot="1">
      <c r="A411" s="74"/>
      <c r="B411" s="94" t="s">
        <v>481</v>
      </c>
      <c r="C411" s="152" t="s">
        <v>320</v>
      </c>
      <c r="D411" s="317"/>
      <c r="E411" s="374">
        <v>1000</v>
      </c>
      <c r="F411" s="306">
        <v>2000</v>
      </c>
      <c r="G411" s="304">
        <f>SUM(H411:J411)</f>
        <v>2000</v>
      </c>
      <c r="H411" s="306"/>
      <c r="I411" s="301"/>
      <c r="J411" s="306">
        <v>2000</v>
      </c>
      <c r="K411" s="64">
        <f t="shared" si="100"/>
        <v>2</v>
      </c>
      <c r="L411" s="63"/>
    </row>
    <row r="412" spans="1:12" ht="21" customHeight="1" thickBot="1">
      <c r="A412" s="74"/>
      <c r="B412" s="269">
        <v>85195</v>
      </c>
      <c r="C412" s="282" t="s">
        <v>126</v>
      </c>
      <c r="D412" s="289"/>
      <c r="E412" s="390">
        <f aca="true" t="shared" si="101" ref="E412:J412">SUM(E413:E413)</f>
        <v>79040</v>
      </c>
      <c r="F412" s="390">
        <f t="shared" si="101"/>
        <v>80226</v>
      </c>
      <c r="G412" s="390">
        <f t="shared" si="101"/>
        <v>80226</v>
      </c>
      <c r="H412" s="390">
        <f t="shared" si="101"/>
        <v>0</v>
      </c>
      <c r="I412" s="390">
        <f t="shared" si="101"/>
        <v>80226</v>
      </c>
      <c r="J412" s="390">
        <f t="shared" si="101"/>
        <v>0</v>
      </c>
      <c r="K412" s="64">
        <f t="shared" si="100"/>
        <v>1.0150050607287449</v>
      </c>
      <c r="L412" s="239"/>
    </row>
    <row r="413" spans="1:12" ht="36.75" thickBot="1">
      <c r="A413" s="116"/>
      <c r="B413" s="94"/>
      <c r="C413" s="136" t="s">
        <v>433</v>
      </c>
      <c r="D413" s="316">
        <v>2820</v>
      </c>
      <c r="E413" s="370">
        <v>79040</v>
      </c>
      <c r="F413" s="307">
        <v>80226</v>
      </c>
      <c r="G413" s="307">
        <f>SUM(H413:J413)</f>
        <v>80226</v>
      </c>
      <c r="H413" s="307"/>
      <c r="I413" s="298">
        <v>80226</v>
      </c>
      <c r="J413" s="307"/>
      <c r="K413" s="64">
        <f t="shared" si="100"/>
        <v>1.0150050607287449</v>
      </c>
      <c r="L413" s="63"/>
    </row>
    <row r="414" spans="1:12" ht="22.5" customHeight="1" thickBot="1">
      <c r="A414" s="65">
        <v>852</v>
      </c>
      <c r="B414" s="52"/>
      <c r="C414" s="147" t="s">
        <v>442</v>
      </c>
      <c r="D414" s="65"/>
      <c r="E414" s="376">
        <f aca="true" t="shared" si="102" ref="E414:J414">SUM(E415+E434+E453+E470+E478+E491+E494+E498+E503+E520+E529+E542+E552+E554)</f>
        <v>27949349</v>
      </c>
      <c r="F414" s="376">
        <f t="shared" si="102"/>
        <v>34809152</v>
      </c>
      <c r="G414" s="376">
        <f>SUM(G415+G434+G453+G470+G478+G491+G494+G498+G503+G520+G529+G542+G552+G554)</f>
        <v>32196423</v>
      </c>
      <c r="H414" s="376">
        <f t="shared" si="102"/>
        <v>16291073</v>
      </c>
      <c r="I414" s="376">
        <f t="shared" si="102"/>
        <v>311350</v>
      </c>
      <c r="J414" s="376">
        <f t="shared" si="102"/>
        <v>15594000</v>
      </c>
      <c r="K414" s="64">
        <f t="shared" si="100"/>
        <v>1.151956097438978</v>
      </c>
      <c r="L414" s="241"/>
    </row>
    <row r="415" spans="1:12" ht="21.75" customHeight="1" thickBot="1">
      <c r="A415" s="125"/>
      <c r="B415" s="269" t="s">
        <v>443</v>
      </c>
      <c r="C415" s="282" t="s">
        <v>225</v>
      </c>
      <c r="D415" s="289"/>
      <c r="E415" s="390">
        <f aca="true" t="shared" si="103" ref="E415:J415">SUM(E416:E432)</f>
        <v>1687189</v>
      </c>
      <c r="F415" s="390">
        <f t="shared" si="103"/>
        <v>1720265</v>
      </c>
      <c r="G415" s="390">
        <f>SUM(G416:G432)</f>
        <v>1642833</v>
      </c>
      <c r="H415" s="390">
        <f t="shared" si="103"/>
        <v>1531483</v>
      </c>
      <c r="I415" s="390">
        <f t="shared" si="103"/>
        <v>111350</v>
      </c>
      <c r="J415" s="390">
        <f t="shared" si="103"/>
        <v>0</v>
      </c>
      <c r="K415" s="64">
        <f t="shared" si="100"/>
        <v>0.9737101178350499</v>
      </c>
      <c r="L415" s="239"/>
    </row>
    <row r="416" spans="1:12" ht="15" customHeight="1" thickBot="1">
      <c r="A416" s="116"/>
      <c r="B416" s="94"/>
      <c r="C416" s="82" t="s">
        <v>13</v>
      </c>
      <c r="D416" s="316">
        <v>3020</v>
      </c>
      <c r="E416" s="370">
        <v>1460</v>
      </c>
      <c r="F416" s="307">
        <v>1500</v>
      </c>
      <c r="G416" s="307">
        <f>SUM(H416:J416)</f>
        <v>1500</v>
      </c>
      <c r="H416" s="307">
        <v>1500</v>
      </c>
      <c r="I416" s="307"/>
      <c r="J416" s="307"/>
      <c r="K416" s="64">
        <f t="shared" si="100"/>
        <v>1.0273972602739727</v>
      </c>
      <c r="L416" s="63"/>
    </row>
    <row r="417" spans="1:12" ht="13.5" thickBot="1">
      <c r="A417" s="74"/>
      <c r="B417" s="104"/>
      <c r="C417" s="413" t="s">
        <v>368</v>
      </c>
      <c r="D417" s="319">
        <v>3110</v>
      </c>
      <c r="E417" s="384">
        <v>88400</v>
      </c>
      <c r="F417" s="304">
        <v>145663</v>
      </c>
      <c r="G417" s="307">
        <f aca="true" t="shared" si="104" ref="G417:G431">SUM(H417:J417)</f>
        <v>145663</v>
      </c>
      <c r="H417" s="304">
        <v>145663</v>
      </c>
      <c r="I417" s="304"/>
      <c r="J417" s="86"/>
      <c r="K417" s="64">
        <f t="shared" si="100"/>
        <v>1.6477714932126697</v>
      </c>
      <c r="L417" s="244"/>
    </row>
    <row r="418" spans="1:12" ht="13.5" customHeight="1" thickBot="1">
      <c r="A418" s="122"/>
      <c r="B418" s="94"/>
      <c r="C418" s="81" t="s">
        <v>113</v>
      </c>
      <c r="D418" s="215">
        <v>4010</v>
      </c>
      <c r="E418" s="372">
        <v>732000</v>
      </c>
      <c r="F418" s="304">
        <v>795940</v>
      </c>
      <c r="G418" s="307">
        <f t="shared" si="104"/>
        <v>752740</v>
      </c>
      <c r="H418" s="304">
        <v>752740</v>
      </c>
      <c r="I418" s="304"/>
      <c r="J418" s="304"/>
      <c r="K418" s="64">
        <f t="shared" si="100"/>
        <v>1.0283333333333333</v>
      </c>
      <c r="L418" s="63"/>
    </row>
    <row r="419" spans="1:12" ht="13.5" customHeight="1" thickBot="1">
      <c r="A419" s="74"/>
      <c r="B419" s="94"/>
      <c r="C419" s="81" t="s">
        <v>41</v>
      </c>
      <c r="D419" s="215">
        <v>4040</v>
      </c>
      <c r="E419" s="372">
        <v>60500</v>
      </c>
      <c r="F419" s="304">
        <v>62200</v>
      </c>
      <c r="G419" s="307">
        <f t="shared" si="104"/>
        <v>62200</v>
      </c>
      <c r="H419" s="304">
        <v>62200</v>
      </c>
      <c r="I419" s="304"/>
      <c r="J419" s="304"/>
      <c r="K419" s="64">
        <f t="shared" si="100"/>
        <v>1.028099173553719</v>
      </c>
      <c r="L419" s="63"/>
    </row>
    <row r="420" spans="1:12" ht="13.5" customHeight="1" thickBot="1">
      <c r="A420" s="74"/>
      <c r="B420" s="94"/>
      <c r="C420" s="154" t="s">
        <v>115</v>
      </c>
      <c r="D420" s="215">
        <v>4110</v>
      </c>
      <c r="E420" s="372">
        <v>140510</v>
      </c>
      <c r="F420" s="304">
        <v>152148</v>
      </c>
      <c r="G420" s="307">
        <f t="shared" si="104"/>
        <v>144480</v>
      </c>
      <c r="H420" s="304">
        <v>144480</v>
      </c>
      <c r="I420" s="304"/>
      <c r="J420" s="304"/>
      <c r="K420" s="64">
        <f t="shared" si="100"/>
        <v>1.0282542167817237</v>
      </c>
      <c r="L420" s="63"/>
    </row>
    <row r="421" spans="1:12" ht="15.75" customHeight="1" thickBot="1">
      <c r="A421" s="74"/>
      <c r="B421" s="94"/>
      <c r="C421" s="81" t="s">
        <v>187</v>
      </c>
      <c r="D421" s="215">
        <v>4120</v>
      </c>
      <c r="E421" s="372">
        <v>19420</v>
      </c>
      <c r="F421" s="304">
        <v>21024</v>
      </c>
      <c r="G421" s="307">
        <f t="shared" si="104"/>
        <v>19960</v>
      </c>
      <c r="H421" s="304">
        <v>19960</v>
      </c>
      <c r="I421" s="304"/>
      <c r="J421" s="304"/>
      <c r="K421" s="64">
        <f t="shared" si="100"/>
        <v>1.027806385169928</v>
      </c>
      <c r="L421" s="63"/>
    </row>
    <row r="422" spans="1:12" ht="15.75" customHeight="1" thickBot="1">
      <c r="A422" s="74"/>
      <c r="B422" s="94"/>
      <c r="C422" s="78" t="s">
        <v>163</v>
      </c>
      <c r="D422" s="215">
        <v>4210</v>
      </c>
      <c r="E422" s="372">
        <v>158600</v>
      </c>
      <c r="F422" s="304">
        <v>168664</v>
      </c>
      <c r="G422" s="307">
        <f t="shared" si="104"/>
        <v>168664</v>
      </c>
      <c r="H422" s="304">
        <v>168664</v>
      </c>
      <c r="I422" s="304"/>
      <c r="J422" s="304"/>
      <c r="K422" s="64">
        <f t="shared" si="100"/>
        <v>1.0634552332912988</v>
      </c>
      <c r="L422" s="63"/>
    </row>
    <row r="423" spans="1:12" ht="13.5" customHeight="1" thickBot="1">
      <c r="A423" s="74"/>
      <c r="B423" s="94"/>
      <c r="C423" s="81" t="s">
        <v>205</v>
      </c>
      <c r="D423" s="215">
        <v>4220</v>
      </c>
      <c r="E423" s="372">
        <v>97200</v>
      </c>
      <c r="F423" s="304">
        <v>87200</v>
      </c>
      <c r="G423" s="307">
        <f t="shared" si="104"/>
        <v>87200</v>
      </c>
      <c r="H423" s="304">
        <v>87200</v>
      </c>
      <c r="I423" s="304"/>
      <c r="J423" s="304"/>
      <c r="K423" s="64">
        <f t="shared" si="100"/>
        <v>0.897119341563786</v>
      </c>
      <c r="L423" s="63"/>
    </row>
    <row r="424" spans="1:12" ht="13.5" customHeight="1" thickBot="1">
      <c r="A424" s="74"/>
      <c r="B424" s="94"/>
      <c r="C424" s="81" t="s">
        <v>226</v>
      </c>
      <c r="D424" s="215">
        <v>4240</v>
      </c>
      <c r="E424" s="372">
        <v>5500</v>
      </c>
      <c r="F424" s="304">
        <v>5600</v>
      </c>
      <c r="G424" s="307">
        <f t="shared" si="104"/>
        <v>5600</v>
      </c>
      <c r="H424" s="304">
        <v>5600</v>
      </c>
      <c r="I424" s="304"/>
      <c r="J424" s="304"/>
      <c r="K424" s="64">
        <f t="shared" si="100"/>
        <v>1.018181818181818</v>
      </c>
      <c r="L424" s="63"/>
    </row>
    <row r="425" spans="1:12" ht="13.5" customHeight="1" thickBot="1">
      <c r="A425" s="74"/>
      <c r="B425" s="94"/>
      <c r="C425" s="81" t="s">
        <v>117</v>
      </c>
      <c r="D425" s="215">
        <v>4260</v>
      </c>
      <c r="E425" s="372">
        <v>40000</v>
      </c>
      <c r="F425" s="304">
        <v>45000</v>
      </c>
      <c r="G425" s="307">
        <f t="shared" si="104"/>
        <v>42000</v>
      </c>
      <c r="H425" s="304">
        <v>42000</v>
      </c>
      <c r="I425" s="304"/>
      <c r="J425" s="304"/>
      <c r="K425" s="64">
        <f t="shared" si="100"/>
        <v>1.05</v>
      </c>
      <c r="L425" s="63"/>
    </row>
    <row r="426" spans="1:12" ht="13.5" customHeight="1" thickBot="1">
      <c r="A426" s="74"/>
      <c r="B426" s="94"/>
      <c r="C426" s="81" t="s">
        <v>118</v>
      </c>
      <c r="D426" s="215">
        <v>4270</v>
      </c>
      <c r="E426" s="372">
        <v>18000</v>
      </c>
      <c r="F426" s="304">
        <v>34500</v>
      </c>
      <c r="G426" s="307">
        <f t="shared" si="104"/>
        <v>12000</v>
      </c>
      <c r="H426" s="304">
        <v>12000</v>
      </c>
      <c r="I426" s="304"/>
      <c r="J426" s="304"/>
      <c r="K426" s="64">
        <f t="shared" si="100"/>
        <v>0.6666666666666666</v>
      </c>
      <c r="L426" s="63"/>
    </row>
    <row r="427" spans="1:12" ht="13.5" customHeight="1" thickBot="1">
      <c r="A427" s="74"/>
      <c r="B427" s="94"/>
      <c r="C427" s="81" t="s">
        <v>169</v>
      </c>
      <c r="D427" s="215">
        <v>4300</v>
      </c>
      <c r="E427" s="372">
        <v>42000</v>
      </c>
      <c r="F427" s="304">
        <v>45000</v>
      </c>
      <c r="G427" s="307">
        <f t="shared" si="104"/>
        <v>45000</v>
      </c>
      <c r="H427" s="304">
        <v>45000</v>
      </c>
      <c r="I427" s="304"/>
      <c r="J427" s="304"/>
      <c r="K427" s="64">
        <f t="shared" si="100"/>
        <v>1.0714285714285714</v>
      </c>
      <c r="L427" s="63"/>
    </row>
    <row r="428" spans="1:12" ht="40.5" customHeight="1" thickBot="1">
      <c r="A428" s="74"/>
      <c r="B428" s="94"/>
      <c r="C428" s="134" t="s">
        <v>488</v>
      </c>
      <c r="D428" s="215">
        <v>2320</v>
      </c>
      <c r="E428" s="372">
        <v>193030</v>
      </c>
      <c r="F428" s="304">
        <v>65500</v>
      </c>
      <c r="G428" s="307">
        <f t="shared" si="104"/>
        <v>65500</v>
      </c>
      <c r="H428" s="304"/>
      <c r="I428" s="304">
        <v>65500</v>
      </c>
      <c r="J428" s="304"/>
      <c r="K428" s="64">
        <f t="shared" si="100"/>
        <v>0.3393254934466145</v>
      </c>
      <c r="L428" s="63"/>
    </row>
    <row r="429" spans="1:12" ht="13.5" customHeight="1" thickBot="1">
      <c r="A429" s="74"/>
      <c r="B429" s="94"/>
      <c r="C429" s="81" t="s">
        <v>120</v>
      </c>
      <c r="D429" s="215">
        <v>4410</v>
      </c>
      <c r="E429" s="372">
        <v>520</v>
      </c>
      <c r="F429" s="304">
        <v>100</v>
      </c>
      <c r="G429" s="307">
        <f t="shared" si="104"/>
        <v>100</v>
      </c>
      <c r="H429" s="304">
        <v>100</v>
      </c>
      <c r="I429" s="304"/>
      <c r="J429" s="304"/>
      <c r="K429" s="64">
        <f t="shared" si="100"/>
        <v>0.19230769230769232</v>
      </c>
      <c r="L429" s="63"/>
    </row>
    <row r="430" spans="1:12" ht="13.5" customHeight="1" thickBot="1">
      <c r="A430" s="74"/>
      <c r="B430" s="94"/>
      <c r="C430" s="81" t="s">
        <v>121</v>
      </c>
      <c r="D430" s="215">
        <v>4430</v>
      </c>
      <c r="E430" s="372">
        <v>2780</v>
      </c>
      <c r="F430" s="304">
        <v>1200</v>
      </c>
      <c r="G430" s="307">
        <f t="shared" si="104"/>
        <v>1200</v>
      </c>
      <c r="H430" s="304">
        <v>1200</v>
      </c>
      <c r="I430" s="304"/>
      <c r="J430" s="304"/>
      <c r="K430" s="64">
        <f t="shared" si="100"/>
        <v>0.4316546762589928</v>
      </c>
      <c r="L430" s="63"/>
    </row>
    <row r="431" spans="1:12" ht="13.5" customHeight="1" thickBot="1">
      <c r="A431" s="74"/>
      <c r="B431" s="94"/>
      <c r="C431" s="81" t="s">
        <v>122</v>
      </c>
      <c r="D431" s="215">
        <v>4440</v>
      </c>
      <c r="E431" s="372">
        <v>41419</v>
      </c>
      <c r="F431" s="304">
        <v>43176</v>
      </c>
      <c r="G431" s="307">
        <f t="shared" si="104"/>
        <v>43176</v>
      </c>
      <c r="H431" s="304">
        <v>43176</v>
      </c>
      <c r="I431" s="304"/>
      <c r="J431" s="304"/>
      <c r="K431" s="64">
        <f t="shared" si="100"/>
        <v>1.0424201453439244</v>
      </c>
      <c r="L431" s="63"/>
    </row>
    <row r="432" spans="1:12" ht="24" customHeight="1" thickBot="1">
      <c r="A432" s="74"/>
      <c r="B432" s="94"/>
      <c r="C432" s="134" t="s">
        <v>405</v>
      </c>
      <c r="D432" s="353">
        <v>2580</v>
      </c>
      <c r="E432" s="373">
        <v>45850</v>
      </c>
      <c r="F432" s="350">
        <f>SUM(F433:F433)</f>
        <v>45850</v>
      </c>
      <c r="G432" s="350">
        <f>SUM(G433:G433)</f>
        <v>45850</v>
      </c>
      <c r="H432" s="350"/>
      <c r="I432" s="350">
        <f>SUM(I433:I433)</f>
        <v>45850</v>
      </c>
      <c r="J432" s="350">
        <f>SUM(J433:J433)</f>
        <v>0</v>
      </c>
      <c r="K432" s="64">
        <f t="shared" si="100"/>
        <v>1</v>
      </c>
      <c r="L432" s="63"/>
    </row>
    <row r="433" spans="1:12" ht="13.5" thickBot="1">
      <c r="A433" s="74"/>
      <c r="B433" s="94"/>
      <c r="C433" s="152" t="s">
        <v>192</v>
      </c>
      <c r="D433" s="317"/>
      <c r="E433" s="374">
        <v>45850</v>
      </c>
      <c r="F433" s="306">
        <v>45850</v>
      </c>
      <c r="G433" s="304">
        <f>SUM(H433:J433)</f>
        <v>45850</v>
      </c>
      <c r="H433" s="306"/>
      <c r="I433" s="301">
        <v>45850</v>
      </c>
      <c r="J433" s="306"/>
      <c r="K433" s="64">
        <f t="shared" si="100"/>
        <v>1</v>
      </c>
      <c r="L433" s="63"/>
    </row>
    <row r="434" spans="1:12" ht="24" customHeight="1" thickBot="1">
      <c r="A434" s="74"/>
      <c r="B434" s="269" t="s">
        <v>444</v>
      </c>
      <c r="C434" s="282" t="s">
        <v>227</v>
      </c>
      <c r="D434" s="289"/>
      <c r="E434" s="390">
        <f aca="true" t="shared" si="105" ref="E434:J434">SUM(E435:E452)</f>
        <v>2549319</v>
      </c>
      <c r="F434" s="390">
        <f t="shared" si="105"/>
        <v>2599200</v>
      </c>
      <c r="G434" s="390">
        <f>SUM(G435:G452)</f>
        <v>2576600</v>
      </c>
      <c r="H434" s="390">
        <f t="shared" si="105"/>
        <v>2576600</v>
      </c>
      <c r="I434" s="390">
        <f t="shared" si="105"/>
        <v>0</v>
      </c>
      <c r="J434" s="390">
        <f t="shared" si="105"/>
        <v>0</v>
      </c>
      <c r="K434" s="64">
        <f t="shared" si="100"/>
        <v>1.0107012892462655</v>
      </c>
      <c r="L434" s="239"/>
    </row>
    <row r="435" spans="1:12" ht="13.5" thickBot="1">
      <c r="A435" s="74"/>
      <c r="B435" s="264"/>
      <c r="C435" s="414" t="s">
        <v>384</v>
      </c>
      <c r="D435" s="265">
        <v>3020</v>
      </c>
      <c r="E435" s="393">
        <v>1085</v>
      </c>
      <c r="F435" s="263">
        <v>2000</v>
      </c>
      <c r="G435" s="263">
        <f>SUM(H435:J435)</f>
        <v>2000</v>
      </c>
      <c r="H435" s="263">
        <v>2000</v>
      </c>
      <c r="I435" s="263"/>
      <c r="J435" s="263"/>
      <c r="K435" s="64">
        <f t="shared" si="100"/>
        <v>1.8433179723502304</v>
      </c>
      <c r="L435" s="239"/>
    </row>
    <row r="436" spans="1:12" ht="13.5" thickBot="1">
      <c r="A436" s="74"/>
      <c r="B436" s="94"/>
      <c r="C436" s="81" t="s">
        <v>113</v>
      </c>
      <c r="D436" s="215">
        <v>4010</v>
      </c>
      <c r="E436" s="372">
        <v>1360900</v>
      </c>
      <c r="F436" s="304">
        <v>1484800</v>
      </c>
      <c r="G436" s="263">
        <f aca="true" t="shared" si="106" ref="G436:G452">SUM(H436:J436)</f>
        <v>1484800</v>
      </c>
      <c r="H436" s="304">
        <v>1484800</v>
      </c>
      <c r="I436" s="86"/>
      <c r="J436" s="304"/>
      <c r="K436" s="64">
        <f t="shared" si="100"/>
        <v>1.0910426923359542</v>
      </c>
      <c r="L436" s="63"/>
    </row>
    <row r="437" spans="1:12" ht="13.5" thickBot="1">
      <c r="A437" s="74"/>
      <c r="B437" s="94"/>
      <c r="C437" s="81" t="s">
        <v>114</v>
      </c>
      <c r="D437" s="215">
        <v>4040</v>
      </c>
      <c r="E437" s="372">
        <v>102115</v>
      </c>
      <c r="F437" s="304">
        <v>106300</v>
      </c>
      <c r="G437" s="263">
        <f t="shared" si="106"/>
        <v>106300</v>
      </c>
      <c r="H437" s="304">
        <v>106300</v>
      </c>
      <c r="I437" s="86"/>
      <c r="J437" s="304"/>
      <c r="K437" s="64">
        <f t="shared" si="100"/>
        <v>1.0409832052098125</v>
      </c>
      <c r="L437" s="63"/>
    </row>
    <row r="438" spans="1:12" ht="13.5" thickBot="1">
      <c r="A438" s="74"/>
      <c r="B438" s="94"/>
      <c r="C438" s="81" t="s">
        <v>115</v>
      </c>
      <c r="D438" s="215">
        <v>4110</v>
      </c>
      <c r="E438" s="372">
        <v>250300</v>
      </c>
      <c r="F438" s="304">
        <v>264400</v>
      </c>
      <c r="G438" s="263">
        <f t="shared" si="106"/>
        <v>264400</v>
      </c>
      <c r="H438" s="304">
        <v>264400</v>
      </c>
      <c r="I438" s="86"/>
      <c r="J438" s="304"/>
      <c r="K438" s="64">
        <f t="shared" si="100"/>
        <v>1.0563324011186577</v>
      </c>
      <c r="L438" s="63"/>
    </row>
    <row r="439" spans="1:12" ht="13.5" thickBot="1">
      <c r="A439" s="74"/>
      <c r="B439" s="94"/>
      <c r="C439" s="81" t="s">
        <v>187</v>
      </c>
      <c r="D439" s="215">
        <v>4120</v>
      </c>
      <c r="E439" s="372">
        <v>34750</v>
      </c>
      <c r="F439" s="304">
        <v>36500</v>
      </c>
      <c r="G439" s="263">
        <f t="shared" si="106"/>
        <v>36500</v>
      </c>
      <c r="H439" s="304">
        <v>36500</v>
      </c>
      <c r="I439" s="86"/>
      <c r="J439" s="304"/>
      <c r="K439" s="64">
        <f t="shared" si="100"/>
        <v>1.0503597122302157</v>
      </c>
      <c r="L439" s="63"/>
    </row>
    <row r="440" spans="1:12" ht="13.5" thickBot="1">
      <c r="A440" s="74"/>
      <c r="B440" s="94"/>
      <c r="C440" s="81" t="s">
        <v>116</v>
      </c>
      <c r="D440" s="215">
        <v>4210</v>
      </c>
      <c r="E440" s="372">
        <v>89232</v>
      </c>
      <c r="F440" s="304">
        <v>48400</v>
      </c>
      <c r="G440" s="263">
        <f t="shared" si="106"/>
        <v>48400</v>
      </c>
      <c r="H440" s="304">
        <v>48400</v>
      </c>
      <c r="I440" s="86"/>
      <c r="J440" s="304"/>
      <c r="K440" s="64">
        <f t="shared" si="100"/>
        <v>0.5424063116370809</v>
      </c>
      <c r="L440" s="63"/>
    </row>
    <row r="441" spans="1:12" ht="13.5" thickBot="1">
      <c r="A441" s="74"/>
      <c r="B441" s="94"/>
      <c r="C441" s="81" t="s">
        <v>205</v>
      </c>
      <c r="D441" s="215">
        <v>4220</v>
      </c>
      <c r="E441" s="372">
        <v>146700</v>
      </c>
      <c r="F441" s="304">
        <v>156400</v>
      </c>
      <c r="G441" s="263">
        <f t="shared" si="106"/>
        <v>156400</v>
      </c>
      <c r="H441" s="304">
        <v>156400</v>
      </c>
      <c r="I441" s="304"/>
      <c r="J441" s="304"/>
      <c r="K441" s="64">
        <f t="shared" si="100"/>
        <v>1.0661213360599864</v>
      </c>
      <c r="L441" s="63"/>
    </row>
    <row r="442" spans="1:12" ht="13.5" thickBot="1">
      <c r="A442" s="74"/>
      <c r="B442" s="94"/>
      <c r="C442" s="81" t="s">
        <v>201</v>
      </c>
      <c r="D442" s="215">
        <v>4230</v>
      </c>
      <c r="E442" s="372">
        <v>8000</v>
      </c>
      <c r="F442" s="304">
        <v>6000</v>
      </c>
      <c r="G442" s="263">
        <f t="shared" si="106"/>
        <v>6000</v>
      </c>
      <c r="H442" s="304">
        <v>6000</v>
      </c>
      <c r="I442" s="304"/>
      <c r="J442" s="304"/>
      <c r="K442" s="64">
        <f t="shared" si="100"/>
        <v>0.75</v>
      </c>
      <c r="L442" s="63"/>
    </row>
    <row r="443" spans="1:12" ht="13.5" thickBot="1">
      <c r="A443" s="74"/>
      <c r="B443" s="107"/>
      <c r="C443" s="81" t="s">
        <v>117</v>
      </c>
      <c r="D443" s="215">
        <v>4260</v>
      </c>
      <c r="E443" s="372">
        <v>212400</v>
      </c>
      <c r="F443" s="304">
        <v>210600</v>
      </c>
      <c r="G443" s="263">
        <f t="shared" si="106"/>
        <v>210600</v>
      </c>
      <c r="H443" s="304">
        <v>210600</v>
      </c>
      <c r="I443" s="304"/>
      <c r="J443" s="304"/>
      <c r="K443" s="64">
        <f t="shared" si="100"/>
        <v>0.9915254237288136</v>
      </c>
      <c r="L443" s="63"/>
    </row>
    <row r="444" spans="1:12" ht="13.5" thickBot="1">
      <c r="A444" s="74"/>
      <c r="B444" s="107"/>
      <c r="C444" s="81" t="s">
        <v>118</v>
      </c>
      <c r="D444" s="215">
        <v>4270</v>
      </c>
      <c r="E444" s="372">
        <v>28900</v>
      </c>
      <c r="F444" s="304">
        <v>27500</v>
      </c>
      <c r="G444" s="263">
        <f t="shared" si="106"/>
        <v>27500</v>
      </c>
      <c r="H444" s="304">
        <v>27500</v>
      </c>
      <c r="I444" s="304"/>
      <c r="J444" s="304"/>
      <c r="K444" s="64">
        <f t="shared" si="100"/>
        <v>0.9515570934256056</v>
      </c>
      <c r="L444" s="63"/>
    </row>
    <row r="445" spans="1:12" ht="13.5" thickBot="1">
      <c r="A445" s="74"/>
      <c r="B445" s="94"/>
      <c r="C445" s="81" t="s">
        <v>119</v>
      </c>
      <c r="D445" s="215">
        <v>4300</v>
      </c>
      <c r="E445" s="372">
        <v>22000</v>
      </c>
      <c r="F445" s="304">
        <v>19800</v>
      </c>
      <c r="G445" s="263">
        <f t="shared" si="106"/>
        <v>19800</v>
      </c>
      <c r="H445" s="304">
        <v>19800</v>
      </c>
      <c r="I445" s="304"/>
      <c r="J445" s="304"/>
      <c r="K445" s="64">
        <f t="shared" si="100"/>
        <v>0.9</v>
      </c>
      <c r="L445" s="63"/>
    </row>
    <row r="446" spans="1:12" ht="25.5" customHeight="1" thickBot="1">
      <c r="A446" s="74"/>
      <c r="B446" s="94"/>
      <c r="C446" s="134" t="s">
        <v>271</v>
      </c>
      <c r="D446" s="215">
        <v>4330</v>
      </c>
      <c r="E446" s="372">
        <v>51222</v>
      </c>
      <c r="F446" s="304">
        <v>144000</v>
      </c>
      <c r="G446" s="263">
        <f t="shared" si="106"/>
        <v>144000</v>
      </c>
      <c r="H446" s="304">
        <v>144000</v>
      </c>
      <c r="I446" s="304"/>
      <c r="J446" s="304"/>
      <c r="K446" s="64">
        <f t="shared" si="100"/>
        <v>2.811292022958885</v>
      </c>
      <c r="L446" s="63"/>
    </row>
    <row r="447" spans="1:12" ht="13.5" thickBot="1">
      <c r="A447" s="74"/>
      <c r="B447" s="94"/>
      <c r="C447" s="81" t="s">
        <v>120</v>
      </c>
      <c r="D447" s="215">
        <v>4410</v>
      </c>
      <c r="E447" s="372">
        <v>700</v>
      </c>
      <c r="F447" s="304">
        <v>500</v>
      </c>
      <c r="G447" s="263">
        <f t="shared" si="106"/>
        <v>500</v>
      </c>
      <c r="H447" s="304">
        <v>500</v>
      </c>
      <c r="I447" s="304"/>
      <c r="J447" s="304"/>
      <c r="K447" s="64">
        <f t="shared" si="100"/>
        <v>0.7142857142857143</v>
      </c>
      <c r="L447" s="63"/>
    </row>
    <row r="448" spans="1:12" ht="13.5" thickBot="1">
      <c r="A448" s="74"/>
      <c r="B448" s="94"/>
      <c r="C448" s="81" t="s">
        <v>121</v>
      </c>
      <c r="D448" s="215">
        <v>4430</v>
      </c>
      <c r="E448" s="372">
        <v>8600</v>
      </c>
      <c r="F448" s="304">
        <v>5000</v>
      </c>
      <c r="G448" s="263">
        <f t="shared" si="106"/>
        <v>5000</v>
      </c>
      <c r="H448" s="304">
        <v>5000</v>
      </c>
      <c r="I448" s="304"/>
      <c r="J448" s="304"/>
      <c r="K448" s="64">
        <f t="shared" si="100"/>
        <v>0.5813953488372093</v>
      </c>
      <c r="L448" s="63"/>
    </row>
    <row r="449" spans="1:12" ht="13.5" thickBot="1">
      <c r="A449" s="74"/>
      <c r="B449" s="94"/>
      <c r="C449" s="81" t="s">
        <v>122</v>
      </c>
      <c r="D449" s="215">
        <v>4440</v>
      </c>
      <c r="E449" s="372">
        <v>62815</v>
      </c>
      <c r="F449" s="304">
        <v>63800</v>
      </c>
      <c r="G449" s="263">
        <f t="shared" si="106"/>
        <v>63800</v>
      </c>
      <c r="H449" s="304">
        <v>63800</v>
      </c>
      <c r="I449" s="304"/>
      <c r="J449" s="304"/>
      <c r="K449" s="64">
        <f t="shared" si="100"/>
        <v>1.0156809679216747</v>
      </c>
      <c r="L449" s="63"/>
    </row>
    <row r="450" spans="1:12" ht="13.5" thickBot="1">
      <c r="A450" s="74"/>
      <c r="B450" s="94"/>
      <c r="C450" s="81" t="s">
        <v>123</v>
      </c>
      <c r="D450" s="215">
        <v>4480</v>
      </c>
      <c r="E450" s="372">
        <v>600</v>
      </c>
      <c r="F450" s="304">
        <v>600</v>
      </c>
      <c r="G450" s="263">
        <f t="shared" si="106"/>
        <v>600</v>
      </c>
      <c r="H450" s="304">
        <v>600</v>
      </c>
      <c r="I450" s="304"/>
      <c r="J450" s="304"/>
      <c r="K450" s="64">
        <f t="shared" si="100"/>
        <v>1</v>
      </c>
      <c r="L450" s="63"/>
    </row>
    <row r="451" spans="1:12" ht="13.5" thickBot="1">
      <c r="A451" s="74"/>
      <c r="B451" s="94"/>
      <c r="C451" s="81" t="s">
        <v>134</v>
      </c>
      <c r="D451" s="215">
        <v>6050</v>
      </c>
      <c r="E451" s="372">
        <v>22600</v>
      </c>
      <c r="F451" s="304">
        <v>22600</v>
      </c>
      <c r="G451" s="263">
        <f t="shared" si="106"/>
        <v>0</v>
      </c>
      <c r="H451" s="304"/>
      <c r="I451" s="304"/>
      <c r="J451" s="304"/>
      <c r="K451" s="64">
        <f t="shared" si="100"/>
        <v>0</v>
      </c>
      <c r="L451" s="63"/>
    </row>
    <row r="452" spans="1:12" ht="13.5" thickBot="1">
      <c r="A452" s="74"/>
      <c r="B452" s="94"/>
      <c r="C452" s="152" t="s">
        <v>278</v>
      </c>
      <c r="D452" s="317">
        <v>6060</v>
      </c>
      <c r="E452" s="374">
        <v>146400</v>
      </c>
      <c r="F452" s="306"/>
      <c r="G452" s="263">
        <f t="shared" si="106"/>
        <v>0</v>
      </c>
      <c r="H452" s="306"/>
      <c r="I452" s="306"/>
      <c r="J452" s="306"/>
      <c r="K452" s="64">
        <f t="shared" si="100"/>
        <v>0</v>
      </c>
      <c r="L452" s="63"/>
    </row>
    <row r="453" spans="1:12" ht="27" customHeight="1" thickBot="1">
      <c r="A453" s="74"/>
      <c r="B453" s="269" t="s">
        <v>445</v>
      </c>
      <c r="C453" s="279" t="s">
        <v>0</v>
      </c>
      <c r="D453" s="289"/>
      <c r="E453" s="390">
        <f aca="true" t="shared" si="107" ref="E453:J453">SUM(E454:E469)</f>
        <v>710764</v>
      </c>
      <c r="F453" s="390">
        <f t="shared" si="107"/>
        <v>784962</v>
      </c>
      <c r="G453" s="390">
        <f>SUM(G454:G469)</f>
        <v>711994</v>
      </c>
      <c r="H453" s="390">
        <f t="shared" si="107"/>
        <v>490994</v>
      </c>
      <c r="I453" s="390">
        <f t="shared" si="107"/>
        <v>0</v>
      </c>
      <c r="J453" s="390">
        <f t="shared" si="107"/>
        <v>221000</v>
      </c>
      <c r="K453" s="64">
        <f t="shared" si="100"/>
        <v>1.001730532216038</v>
      </c>
      <c r="L453" s="239"/>
    </row>
    <row r="454" spans="1:12" ht="13.5" thickBot="1">
      <c r="A454" s="116"/>
      <c r="B454" s="94"/>
      <c r="C454" s="415" t="s">
        <v>13</v>
      </c>
      <c r="D454" s="316">
        <v>3020</v>
      </c>
      <c r="E454" s="370">
        <v>700</v>
      </c>
      <c r="F454" s="307">
        <v>700</v>
      </c>
      <c r="G454" s="307">
        <f>SUM(H454:J454)</f>
        <v>700</v>
      </c>
      <c r="H454" s="307">
        <v>700</v>
      </c>
      <c r="I454" s="298"/>
      <c r="J454" s="263"/>
      <c r="K454" s="64">
        <f t="shared" si="100"/>
        <v>1</v>
      </c>
      <c r="L454" s="63"/>
    </row>
    <row r="455" spans="1:12" ht="13.5" thickBot="1">
      <c r="A455" s="74"/>
      <c r="B455" s="94"/>
      <c r="C455" s="416" t="s">
        <v>113</v>
      </c>
      <c r="D455" s="215">
        <v>4010</v>
      </c>
      <c r="E455" s="372">
        <v>311070</v>
      </c>
      <c r="F455" s="304">
        <v>333146</v>
      </c>
      <c r="G455" s="307">
        <f aca="true" t="shared" si="108" ref="G455:G469">SUM(H455:J455)</f>
        <v>333146</v>
      </c>
      <c r="H455" s="304">
        <v>202164</v>
      </c>
      <c r="I455" s="86"/>
      <c r="J455" s="304">
        <v>130982</v>
      </c>
      <c r="K455" s="64">
        <f t="shared" si="100"/>
        <v>1.0709679493361624</v>
      </c>
      <c r="L455" s="63"/>
    </row>
    <row r="456" spans="1:12" ht="13.5" thickBot="1">
      <c r="A456" s="74"/>
      <c r="B456" s="94"/>
      <c r="C456" s="416" t="s">
        <v>114</v>
      </c>
      <c r="D456" s="215">
        <v>4040</v>
      </c>
      <c r="E456" s="372">
        <v>24982</v>
      </c>
      <c r="F456" s="304">
        <v>26239</v>
      </c>
      <c r="G456" s="307">
        <f t="shared" si="108"/>
        <v>24629</v>
      </c>
      <c r="H456" s="304">
        <v>14300</v>
      </c>
      <c r="I456" s="86"/>
      <c r="J456" s="304">
        <v>10329</v>
      </c>
      <c r="K456" s="64">
        <f t="shared" si="100"/>
        <v>0.9858698262749179</v>
      </c>
      <c r="L456" s="63"/>
    </row>
    <row r="457" spans="1:12" ht="13.5" thickBot="1">
      <c r="A457" s="74"/>
      <c r="B457" s="94"/>
      <c r="C457" s="416" t="s">
        <v>115</v>
      </c>
      <c r="D457" s="215">
        <v>4110</v>
      </c>
      <c r="E457" s="372">
        <v>59720</v>
      </c>
      <c r="F457" s="304">
        <v>63091</v>
      </c>
      <c r="G457" s="307">
        <f t="shared" si="108"/>
        <v>63091</v>
      </c>
      <c r="H457" s="304">
        <v>33600</v>
      </c>
      <c r="I457" s="86"/>
      <c r="J457" s="304">
        <v>29491</v>
      </c>
      <c r="K457" s="64">
        <f t="shared" si="100"/>
        <v>1.0564467515070328</v>
      </c>
      <c r="L457" s="63"/>
    </row>
    <row r="458" spans="1:12" ht="13.5" thickBot="1">
      <c r="A458" s="74"/>
      <c r="B458" s="94"/>
      <c r="C458" s="416" t="s">
        <v>187</v>
      </c>
      <c r="D458" s="215">
        <v>4120</v>
      </c>
      <c r="E458" s="372">
        <v>8252</v>
      </c>
      <c r="F458" s="304">
        <v>8696</v>
      </c>
      <c r="G458" s="307">
        <f t="shared" si="108"/>
        <v>8606</v>
      </c>
      <c r="H458" s="304">
        <v>4747</v>
      </c>
      <c r="I458" s="86"/>
      <c r="J458" s="304">
        <v>3859</v>
      </c>
      <c r="K458" s="64">
        <f t="shared" si="100"/>
        <v>1.0428986912263694</v>
      </c>
      <c r="L458" s="63"/>
    </row>
    <row r="459" spans="1:12" ht="13.5" thickBot="1">
      <c r="A459" s="74"/>
      <c r="B459" s="94"/>
      <c r="C459" s="416" t="s">
        <v>116</v>
      </c>
      <c r="D459" s="215">
        <v>4210</v>
      </c>
      <c r="E459" s="372">
        <v>22126</v>
      </c>
      <c r="F459" s="304">
        <v>23346</v>
      </c>
      <c r="G459" s="307">
        <f t="shared" si="108"/>
        <v>23346</v>
      </c>
      <c r="H459" s="304">
        <v>9795</v>
      </c>
      <c r="I459" s="86"/>
      <c r="J459" s="304">
        <v>13551</v>
      </c>
      <c r="K459" s="64">
        <f t="shared" si="100"/>
        <v>1.0551387507909247</v>
      </c>
      <c r="L459" s="63"/>
    </row>
    <row r="460" spans="1:12" ht="13.5" thickBot="1">
      <c r="A460" s="74"/>
      <c r="B460" s="94"/>
      <c r="C460" s="416" t="s">
        <v>205</v>
      </c>
      <c r="D460" s="215">
        <v>4220</v>
      </c>
      <c r="E460" s="372">
        <v>122446</v>
      </c>
      <c r="F460" s="304">
        <v>117423</v>
      </c>
      <c r="G460" s="307">
        <f t="shared" si="108"/>
        <v>117423</v>
      </c>
      <c r="H460" s="304">
        <v>117423</v>
      </c>
      <c r="I460" s="86"/>
      <c r="J460" s="304"/>
      <c r="K460" s="64">
        <f t="shared" si="100"/>
        <v>0.9589778351273214</v>
      </c>
      <c r="L460" s="63"/>
    </row>
    <row r="461" spans="1:12" ht="13.5" thickBot="1">
      <c r="A461" s="74"/>
      <c r="B461" s="94"/>
      <c r="C461" s="416" t="s">
        <v>117</v>
      </c>
      <c r="D461" s="215">
        <v>4260</v>
      </c>
      <c r="E461" s="372">
        <v>36093</v>
      </c>
      <c r="F461" s="304">
        <v>36593</v>
      </c>
      <c r="G461" s="307">
        <f t="shared" si="108"/>
        <v>36593</v>
      </c>
      <c r="H461" s="304">
        <v>34200</v>
      </c>
      <c r="I461" s="86"/>
      <c r="J461" s="304">
        <v>2393</v>
      </c>
      <c r="K461" s="64">
        <f t="shared" si="100"/>
        <v>1.0138531017094727</v>
      </c>
      <c r="L461" s="63"/>
    </row>
    <row r="462" spans="1:12" ht="13.5" thickBot="1">
      <c r="A462" s="74"/>
      <c r="B462" s="94"/>
      <c r="C462" s="416" t="s">
        <v>118</v>
      </c>
      <c r="D462" s="215">
        <v>4270</v>
      </c>
      <c r="E462" s="372">
        <v>26500</v>
      </c>
      <c r="F462" s="304">
        <v>73724</v>
      </c>
      <c r="G462" s="307">
        <f t="shared" si="108"/>
        <v>10800</v>
      </c>
      <c r="H462" s="304">
        <v>10800</v>
      </c>
      <c r="I462" s="86"/>
      <c r="J462" s="304"/>
      <c r="K462" s="64">
        <f t="shared" si="100"/>
        <v>0.4075471698113208</v>
      </c>
      <c r="L462" s="63"/>
    </row>
    <row r="463" spans="1:12" ht="13.5" thickBot="1">
      <c r="A463" s="74"/>
      <c r="B463" s="94"/>
      <c r="C463" s="416" t="s">
        <v>119</v>
      </c>
      <c r="D463" s="215">
        <v>4300</v>
      </c>
      <c r="E463" s="372">
        <v>72341</v>
      </c>
      <c r="F463" s="304">
        <v>83231</v>
      </c>
      <c r="G463" s="307">
        <f t="shared" si="108"/>
        <v>75457</v>
      </c>
      <c r="H463" s="304">
        <v>50490</v>
      </c>
      <c r="I463" s="86"/>
      <c r="J463" s="304">
        <v>24967</v>
      </c>
      <c r="K463" s="64">
        <f t="shared" si="100"/>
        <v>1.0430737755906057</v>
      </c>
      <c r="L463" s="63"/>
    </row>
    <row r="464" spans="1:12" ht="13.5" thickBot="1">
      <c r="A464" s="74"/>
      <c r="B464" s="94"/>
      <c r="C464" s="416" t="s">
        <v>120</v>
      </c>
      <c r="D464" s="215">
        <v>4410</v>
      </c>
      <c r="E464" s="372">
        <v>1000</v>
      </c>
      <c r="F464" s="304">
        <v>1000</v>
      </c>
      <c r="G464" s="307">
        <f t="shared" si="108"/>
        <v>700</v>
      </c>
      <c r="H464" s="304">
        <v>700</v>
      </c>
      <c r="I464" s="86"/>
      <c r="J464" s="304"/>
      <c r="K464" s="64">
        <f t="shared" si="100"/>
        <v>0.7</v>
      </c>
      <c r="L464" s="63"/>
    </row>
    <row r="465" spans="1:12" ht="13.5" thickBot="1">
      <c r="A465" s="74"/>
      <c r="B465" s="94"/>
      <c r="C465" s="416" t="s">
        <v>121</v>
      </c>
      <c r="D465" s="215">
        <v>4430</v>
      </c>
      <c r="E465" s="372">
        <v>367</v>
      </c>
      <c r="F465" s="304">
        <v>179</v>
      </c>
      <c r="G465" s="307">
        <f t="shared" si="108"/>
        <v>179</v>
      </c>
      <c r="H465" s="304">
        <v>179</v>
      </c>
      <c r="I465" s="86"/>
      <c r="J465" s="304"/>
      <c r="K465" s="64">
        <f t="shared" si="100"/>
        <v>0.4877384196185286</v>
      </c>
      <c r="L465" s="63"/>
    </row>
    <row r="466" spans="1:12" ht="13.5" thickBot="1">
      <c r="A466" s="74"/>
      <c r="B466" s="94"/>
      <c r="C466" s="416" t="s">
        <v>122</v>
      </c>
      <c r="D466" s="215">
        <v>4440</v>
      </c>
      <c r="E466" s="372">
        <v>12152</v>
      </c>
      <c r="F466" s="304">
        <v>12630</v>
      </c>
      <c r="G466" s="307">
        <f t="shared" si="108"/>
        <v>12360</v>
      </c>
      <c r="H466" s="304">
        <v>7380</v>
      </c>
      <c r="I466" s="86"/>
      <c r="J466" s="304">
        <v>4980</v>
      </c>
      <c r="K466" s="64">
        <f t="shared" si="100"/>
        <v>1.0171165240289664</v>
      </c>
      <c r="L466" s="63"/>
    </row>
    <row r="467" spans="1:12" ht="13.5" thickBot="1">
      <c r="A467" s="74"/>
      <c r="B467" s="94"/>
      <c r="C467" s="416" t="s">
        <v>123</v>
      </c>
      <c r="D467" s="215">
        <v>4480</v>
      </c>
      <c r="E467" s="372">
        <v>3958</v>
      </c>
      <c r="F467" s="304">
        <v>4016</v>
      </c>
      <c r="G467" s="307">
        <f t="shared" si="108"/>
        <v>4016</v>
      </c>
      <c r="H467" s="304">
        <v>4016</v>
      </c>
      <c r="I467" s="86"/>
      <c r="J467" s="304"/>
      <c r="K467" s="64">
        <f t="shared" si="100"/>
        <v>1.0146538655886812</v>
      </c>
      <c r="L467" s="63"/>
    </row>
    <row r="468" spans="1:11" ht="13.5" thickBot="1">
      <c r="A468" s="74"/>
      <c r="B468" s="94"/>
      <c r="C468" s="416" t="s">
        <v>228</v>
      </c>
      <c r="D468" s="215">
        <v>6060</v>
      </c>
      <c r="E468" s="372">
        <v>8000</v>
      </c>
      <c r="F468" s="304"/>
      <c r="G468" s="307">
        <f t="shared" si="108"/>
        <v>0</v>
      </c>
      <c r="H468" s="304"/>
      <c r="I468" s="86"/>
      <c r="J468" s="304"/>
      <c r="K468" s="64">
        <f t="shared" si="100"/>
        <v>0</v>
      </c>
    </row>
    <row r="469" spans="1:12" ht="13.5" thickBot="1">
      <c r="A469" s="74"/>
      <c r="B469" s="94"/>
      <c r="C469" s="417" t="s">
        <v>59</v>
      </c>
      <c r="D469" s="317">
        <v>4280</v>
      </c>
      <c r="E469" s="374">
        <v>1057</v>
      </c>
      <c r="F469" s="306">
        <v>948</v>
      </c>
      <c r="G469" s="307">
        <f t="shared" si="108"/>
        <v>948</v>
      </c>
      <c r="H469" s="306">
        <v>500</v>
      </c>
      <c r="I469" s="301"/>
      <c r="J469" s="306">
        <v>448</v>
      </c>
      <c r="K469" s="64">
        <f t="shared" si="100"/>
        <v>0.8968779564806055</v>
      </c>
      <c r="L469" s="63"/>
    </row>
    <row r="470" spans="1:12" ht="21" customHeight="1" thickBot="1">
      <c r="A470" s="74"/>
      <c r="B470" s="269" t="s">
        <v>446</v>
      </c>
      <c r="C470" s="282" t="s">
        <v>229</v>
      </c>
      <c r="D470" s="289"/>
      <c r="E470" s="390">
        <f aca="true" t="shared" si="109" ref="E470:J470">SUM(E471:E477)</f>
        <v>595410</v>
      </c>
      <c r="F470" s="390">
        <f t="shared" si="109"/>
        <v>600093</v>
      </c>
      <c r="G470" s="390">
        <f>SUM(G471:G477)</f>
        <v>506938</v>
      </c>
      <c r="H470" s="390">
        <f t="shared" si="109"/>
        <v>386938</v>
      </c>
      <c r="I470" s="390">
        <f t="shared" si="109"/>
        <v>120000</v>
      </c>
      <c r="J470" s="390">
        <f t="shared" si="109"/>
        <v>0</v>
      </c>
      <c r="K470" s="64">
        <f t="shared" si="100"/>
        <v>0.8514099528056297</v>
      </c>
      <c r="L470" s="239"/>
    </row>
    <row r="471" spans="1:12" ht="36" customHeight="1" thickBot="1">
      <c r="A471" s="74"/>
      <c r="B471" s="100"/>
      <c r="C471" s="418" t="s">
        <v>488</v>
      </c>
      <c r="D471" s="87">
        <v>2320</v>
      </c>
      <c r="E471" s="393">
        <v>100080</v>
      </c>
      <c r="F471" s="298">
        <v>120000</v>
      </c>
      <c r="G471" s="298">
        <f>SUM(H471:J471)</f>
        <v>120000</v>
      </c>
      <c r="H471" s="298"/>
      <c r="I471" s="298">
        <v>120000</v>
      </c>
      <c r="J471" s="298"/>
      <c r="K471" s="64">
        <f t="shared" si="100"/>
        <v>1.1990407673860912</v>
      </c>
      <c r="L471" s="239"/>
    </row>
    <row r="472" spans="1:12" ht="13.5" customHeight="1" thickBot="1">
      <c r="A472" s="74"/>
      <c r="B472" s="94"/>
      <c r="C472" s="81" t="s">
        <v>230</v>
      </c>
      <c r="D472" s="215">
        <v>3110</v>
      </c>
      <c r="E472" s="372">
        <v>460000</v>
      </c>
      <c r="F472" s="86">
        <v>444660</v>
      </c>
      <c r="G472" s="298">
        <f aca="true" t="shared" si="110" ref="G472:G477">SUM(H472:J472)</f>
        <v>351505</v>
      </c>
      <c r="H472" s="304">
        <v>351505</v>
      </c>
      <c r="I472" s="86"/>
      <c r="J472" s="86"/>
      <c r="K472" s="64">
        <f aca="true" t="shared" si="111" ref="K472:K535">G472/E472</f>
        <v>0.7641413043478261</v>
      </c>
      <c r="L472" s="63"/>
    </row>
    <row r="473" spans="1:12" ht="13.5" customHeight="1" thickBot="1">
      <c r="A473" s="116"/>
      <c r="B473" s="94"/>
      <c r="C473" s="81" t="s">
        <v>115</v>
      </c>
      <c r="D473" s="215">
        <v>4110</v>
      </c>
      <c r="E473" s="372">
        <v>4429</v>
      </c>
      <c r="F473" s="86">
        <v>4500</v>
      </c>
      <c r="G473" s="298">
        <f t="shared" si="110"/>
        <v>4500</v>
      </c>
      <c r="H473" s="304">
        <v>4500</v>
      </c>
      <c r="I473" s="86"/>
      <c r="J473" s="86"/>
      <c r="K473" s="64">
        <f t="shared" si="111"/>
        <v>1.0160307067058028</v>
      </c>
      <c r="L473" s="63"/>
    </row>
    <row r="474" spans="1:12" ht="13.5" customHeight="1" thickBot="1">
      <c r="A474" s="74"/>
      <c r="B474" s="94"/>
      <c r="C474" s="81" t="s">
        <v>187</v>
      </c>
      <c r="D474" s="215">
        <v>4120</v>
      </c>
      <c r="E474" s="372">
        <v>668</v>
      </c>
      <c r="F474" s="86">
        <v>700</v>
      </c>
      <c r="G474" s="298">
        <f t="shared" si="110"/>
        <v>700</v>
      </c>
      <c r="H474" s="304">
        <v>700</v>
      </c>
      <c r="I474" s="86"/>
      <c r="J474" s="86"/>
      <c r="K474" s="64">
        <f t="shared" si="111"/>
        <v>1.0479041916167664</v>
      </c>
      <c r="L474" s="63"/>
    </row>
    <row r="475" spans="1:12" ht="13.5" customHeight="1" thickBot="1">
      <c r="A475" s="74"/>
      <c r="B475" s="94"/>
      <c r="C475" s="81" t="s">
        <v>163</v>
      </c>
      <c r="D475" s="215">
        <v>4210</v>
      </c>
      <c r="E475" s="372">
        <v>3000</v>
      </c>
      <c r="F475" s="86">
        <v>3000</v>
      </c>
      <c r="G475" s="298">
        <f t="shared" si="110"/>
        <v>3000</v>
      </c>
      <c r="H475" s="304">
        <v>3000</v>
      </c>
      <c r="I475" s="86"/>
      <c r="J475" s="86"/>
      <c r="K475" s="64">
        <f t="shared" si="111"/>
        <v>1</v>
      </c>
      <c r="L475" s="63"/>
    </row>
    <row r="476" spans="1:12" ht="13.5" customHeight="1" thickBot="1">
      <c r="A476" s="74"/>
      <c r="B476" s="94"/>
      <c r="C476" s="81" t="s">
        <v>119</v>
      </c>
      <c r="D476" s="215">
        <v>4300</v>
      </c>
      <c r="E476" s="372">
        <v>6877</v>
      </c>
      <c r="F476" s="86"/>
      <c r="G476" s="298">
        <f t="shared" si="110"/>
        <v>0</v>
      </c>
      <c r="H476" s="304"/>
      <c r="I476" s="86"/>
      <c r="J476" s="86"/>
      <c r="K476" s="64">
        <f t="shared" si="111"/>
        <v>0</v>
      </c>
      <c r="L476" s="63"/>
    </row>
    <row r="477" spans="1:12" ht="13.5" customHeight="1" thickBot="1">
      <c r="A477" s="74"/>
      <c r="B477" s="94"/>
      <c r="C477" s="145" t="s">
        <v>365</v>
      </c>
      <c r="D477" s="317">
        <v>4170</v>
      </c>
      <c r="E477" s="374">
        <v>20356</v>
      </c>
      <c r="F477" s="301">
        <v>27233</v>
      </c>
      <c r="G477" s="298">
        <f t="shared" si="110"/>
        <v>27233</v>
      </c>
      <c r="H477" s="306">
        <v>27233</v>
      </c>
      <c r="I477" s="301"/>
      <c r="J477" s="301"/>
      <c r="K477" s="64">
        <f t="shared" si="111"/>
        <v>1.3378365101198664</v>
      </c>
      <c r="L477" s="63"/>
    </row>
    <row r="478" spans="1:12" ht="28.5" customHeight="1" thickBot="1">
      <c r="A478" s="74"/>
      <c r="B478" s="267" t="s">
        <v>298</v>
      </c>
      <c r="C478" s="277" t="s">
        <v>299</v>
      </c>
      <c r="D478" s="291"/>
      <c r="E478" s="367">
        <f aca="true" t="shared" si="112" ref="E478:J478">SUM(E479:E490)</f>
        <v>10327984</v>
      </c>
      <c r="F478" s="367">
        <f t="shared" si="112"/>
        <v>16560000</v>
      </c>
      <c r="G478" s="367">
        <f>SUM(G479:G490)</f>
        <v>14272000</v>
      </c>
      <c r="H478" s="367">
        <f t="shared" si="112"/>
        <v>0</v>
      </c>
      <c r="I478" s="367">
        <f t="shared" si="112"/>
        <v>0</v>
      </c>
      <c r="J478" s="367">
        <f t="shared" si="112"/>
        <v>14272000</v>
      </c>
      <c r="K478" s="64">
        <f t="shared" si="111"/>
        <v>1.3818766566640692</v>
      </c>
      <c r="L478" s="63"/>
    </row>
    <row r="479" spans="1:12" ht="13.5" customHeight="1" thickBot="1">
      <c r="A479" s="74"/>
      <c r="B479" s="94"/>
      <c r="C479" s="82" t="s">
        <v>337</v>
      </c>
      <c r="D479" s="316">
        <v>3110</v>
      </c>
      <c r="E479" s="370">
        <v>9893058</v>
      </c>
      <c r="F479" s="307">
        <v>15897670</v>
      </c>
      <c r="G479" s="307">
        <f>SUM(H479:J479)</f>
        <v>13754018</v>
      </c>
      <c r="H479" s="307"/>
      <c r="I479" s="307"/>
      <c r="J479" s="307">
        <v>13754018</v>
      </c>
      <c r="K479" s="64">
        <f t="shared" si="111"/>
        <v>1.3902696213850156</v>
      </c>
      <c r="L479" s="63"/>
    </row>
    <row r="480" spans="1:12" ht="13.5" customHeight="1" thickBot="1">
      <c r="A480" s="74"/>
      <c r="B480" s="94"/>
      <c r="C480" s="81" t="s">
        <v>113</v>
      </c>
      <c r="D480" s="215">
        <v>4010</v>
      </c>
      <c r="E480" s="372">
        <v>179420</v>
      </c>
      <c r="F480" s="304">
        <v>284000</v>
      </c>
      <c r="G480" s="307">
        <f aca="true" t="shared" si="113" ref="G480:G490">SUM(H480:J480)</f>
        <v>189772</v>
      </c>
      <c r="H480" s="304"/>
      <c r="I480" s="304"/>
      <c r="J480" s="304">
        <v>189772</v>
      </c>
      <c r="K480" s="64">
        <f t="shared" si="111"/>
        <v>1.0576970237431724</v>
      </c>
      <c r="L480" s="63"/>
    </row>
    <row r="481" spans="1:12" ht="13.5" customHeight="1" thickBot="1">
      <c r="A481" s="74"/>
      <c r="B481" s="94"/>
      <c r="C481" s="81" t="s">
        <v>114</v>
      </c>
      <c r="D481" s="215">
        <v>4040</v>
      </c>
      <c r="E481" s="372">
        <v>8168</v>
      </c>
      <c r="F481" s="304">
        <v>10150</v>
      </c>
      <c r="G481" s="307">
        <f t="shared" si="113"/>
        <v>11463</v>
      </c>
      <c r="H481" s="304"/>
      <c r="I481" s="304"/>
      <c r="J481" s="304">
        <v>11463</v>
      </c>
      <c r="K481" s="64">
        <f t="shared" si="111"/>
        <v>1.4034035259549462</v>
      </c>
      <c r="L481" s="63"/>
    </row>
    <row r="482" spans="1:12" ht="13.5" customHeight="1" thickBot="1">
      <c r="A482" s="74"/>
      <c r="B482" s="94"/>
      <c r="C482" s="81" t="s">
        <v>115</v>
      </c>
      <c r="D482" s="215">
        <v>4110</v>
      </c>
      <c r="E482" s="372">
        <v>157950</v>
      </c>
      <c r="F482" s="304">
        <v>230742</v>
      </c>
      <c r="G482" s="307">
        <f t="shared" si="113"/>
        <v>199628</v>
      </c>
      <c r="H482" s="304"/>
      <c r="I482" s="304"/>
      <c r="J482" s="304">
        <v>199628</v>
      </c>
      <c r="K482" s="64">
        <f t="shared" si="111"/>
        <v>1.2638683127572017</v>
      </c>
      <c r="L482" s="63"/>
    </row>
    <row r="483" spans="1:12" ht="13.5" customHeight="1" thickBot="1">
      <c r="A483" s="74"/>
      <c r="B483" s="94"/>
      <c r="C483" s="81" t="s">
        <v>187</v>
      </c>
      <c r="D483" s="215">
        <v>4120</v>
      </c>
      <c r="E483" s="372">
        <v>4100</v>
      </c>
      <c r="F483" s="304">
        <v>7208</v>
      </c>
      <c r="G483" s="307">
        <f t="shared" si="113"/>
        <v>4447</v>
      </c>
      <c r="H483" s="304"/>
      <c r="I483" s="304"/>
      <c r="J483" s="304">
        <v>4447</v>
      </c>
      <c r="K483" s="64">
        <f t="shared" si="111"/>
        <v>1.0846341463414635</v>
      </c>
      <c r="L483" s="63"/>
    </row>
    <row r="484" spans="1:12" ht="13.5" customHeight="1" thickBot="1">
      <c r="A484" s="74"/>
      <c r="B484" s="94"/>
      <c r="C484" s="81" t="s">
        <v>163</v>
      </c>
      <c r="D484" s="215">
        <v>4210</v>
      </c>
      <c r="E484" s="372">
        <v>27638</v>
      </c>
      <c r="F484" s="304">
        <v>46230</v>
      </c>
      <c r="G484" s="307">
        <f t="shared" si="113"/>
        <v>39996</v>
      </c>
      <c r="H484" s="304"/>
      <c r="I484" s="304"/>
      <c r="J484" s="304">
        <v>39996</v>
      </c>
      <c r="K484" s="64">
        <f t="shared" si="111"/>
        <v>1.447137998407989</v>
      </c>
      <c r="L484" s="63"/>
    </row>
    <row r="485" spans="1:12" ht="13.5" customHeight="1" thickBot="1">
      <c r="A485" s="74"/>
      <c r="B485" s="94"/>
      <c r="C485" s="81" t="s">
        <v>119</v>
      </c>
      <c r="D485" s="215">
        <v>4300</v>
      </c>
      <c r="E485" s="372">
        <v>38000</v>
      </c>
      <c r="F485" s="304">
        <v>65000</v>
      </c>
      <c r="G485" s="307">
        <f t="shared" si="113"/>
        <v>56235</v>
      </c>
      <c r="H485" s="304"/>
      <c r="I485" s="304"/>
      <c r="J485" s="304">
        <v>56235</v>
      </c>
      <c r="K485" s="64">
        <f t="shared" si="111"/>
        <v>1.4798684210526316</v>
      </c>
      <c r="L485" s="63"/>
    </row>
    <row r="486" spans="1:12" ht="13.5" customHeight="1" thickBot="1">
      <c r="A486" s="74"/>
      <c r="B486" s="94"/>
      <c r="C486" s="81" t="s">
        <v>122</v>
      </c>
      <c r="D486" s="215">
        <v>4440</v>
      </c>
      <c r="E486" s="372">
        <v>3666</v>
      </c>
      <c r="F486" s="304">
        <v>9000</v>
      </c>
      <c r="G486" s="307">
        <f t="shared" si="113"/>
        <v>7786</v>
      </c>
      <c r="H486" s="304"/>
      <c r="I486" s="304"/>
      <c r="J486" s="304">
        <v>7786</v>
      </c>
      <c r="K486" s="64">
        <f t="shared" si="111"/>
        <v>2.1238406983087836</v>
      </c>
      <c r="L486" s="63"/>
    </row>
    <row r="487" spans="1:12" ht="13.5" customHeight="1" thickBot="1">
      <c r="A487" s="74"/>
      <c r="B487" s="94"/>
      <c r="C487" s="134" t="s">
        <v>365</v>
      </c>
      <c r="D487" s="215">
        <v>4170</v>
      </c>
      <c r="E487" s="372">
        <v>6000</v>
      </c>
      <c r="F487" s="304">
        <v>10000</v>
      </c>
      <c r="G487" s="307">
        <f t="shared" si="113"/>
        <v>8655</v>
      </c>
      <c r="H487" s="304"/>
      <c r="I487" s="304"/>
      <c r="J487" s="304">
        <v>8655</v>
      </c>
      <c r="K487" s="64">
        <f t="shared" si="111"/>
        <v>1.4425</v>
      </c>
      <c r="L487" s="63"/>
    </row>
    <row r="488" spans="1:12" ht="27.75" customHeight="1" thickBot="1">
      <c r="A488" s="74"/>
      <c r="B488" s="94"/>
      <c r="C488" s="134" t="s">
        <v>51</v>
      </c>
      <c r="D488" s="215">
        <v>2910</v>
      </c>
      <c r="E488" s="372">
        <v>3360</v>
      </c>
      <c r="F488" s="304"/>
      <c r="G488" s="307">
        <f t="shared" si="113"/>
        <v>0</v>
      </c>
      <c r="H488" s="304"/>
      <c r="I488" s="304"/>
      <c r="J488" s="304"/>
      <c r="K488" s="64">
        <f t="shared" si="111"/>
        <v>0</v>
      </c>
      <c r="L488" s="63"/>
    </row>
    <row r="489" spans="1:12" ht="29.25" customHeight="1" thickBot="1">
      <c r="A489" s="74"/>
      <c r="B489" s="94"/>
      <c r="C489" s="134" t="s">
        <v>52</v>
      </c>
      <c r="D489" s="215">
        <v>4560</v>
      </c>
      <c r="E489" s="372">
        <v>124</v>
      </c>
      <c r="F489" s="304"/>
      <c r="G489" s="307">
        <f t="shared" si="113"/>
        <v>0</v>
      </c>
      <c r="H489" s="304"/>
      <c r="I489" s="304"/>
      <c r="J489" s="304"/>
      <c r="K489" s="64">
        <f t="shared" si="111"/>
        <v>0</v>
      </c>
      <c r="L489" s="63"/>
    </row>
    <row r="490" spans="1:12" ht="15" customHeight="1" thickBot="1">
      <c r="A490" s="74"/>
      <c r="B490" s="94"/>
      <c r="C490" s="152" t="s">
        <v>279</v>
      </c>
      <c r="D490" s="317">
        <v>6060</v>
      </c>
      <c r="E490" s="374">
        <v>6500</v>
      </c>
      <c r="F490" s="306"/>
      <c r="G490" s="307">
        <f t="shared" si="113"/>
        <v>0</v>
      </c>
      <c r="H490" s="306"/>
      <c r="I490" s="306"/>
      <c r="J490" s="306"/>
      <c r="K490" s="64">
        <f t="shared" si="111"/>
        <v>0</v>
      </c>
      <c r="L490" s="63"/>
    </row>
    <row r="491" spans="1:12" ht="36.75" thickBot="1">
      <c r="A491" s="74"/>
      <c r="B491" s="271" t="s">
        <v>447</v>
      </c>
      <c r="C491" s="279" t="s">
        <v>370</v>
      </c>
      <c r="D491" s="293"/>
      <c r="E491" s="394">
        <f aca="true" t="shared" si="114" ref="E491:J491">SUM(E492:E493)</f>
        <v>115000</v>
      </c>
      <c r="F491" s="394">
        <f t="shared" si="114"/>
        <v>67800</v>
      </c>
      <c r="G491" s="394">
        <f>SUM(G492:G493)</f>
        <v>115000</v>
      </c>
      <c r="H491" s="394">
        <f t="shared" si="114"/>
        <v>0</v>
      </c>
      <c r="I491" s="394">
        <f t="shared" si="114"/>
        <v>0</v>
      </c>
      <c r="J491" s="394">
        <f t="shared" si="114"/>
        <v>115000</v>
      </c>
      <c r="K491" s="64">
        <f t="shared" si="111"/>
        <v>1</v>
      </c>
      <c r="L491" s="243"/>
    </row>
    <row r="492" spans="1:12" ht="13.5" customHeight="1" thickBot="1">
      <c r="A492" s="127"/>
      <c r="B492" s="94"/>
      <c r="C492" s="82" t="s">
        <v>489</v>
      </c>
      <c r="D492" s="316">
        <v>4130</v>
      </c>
      <c r="E492" s="370">
        <v>67000</v>
      </c>
      <c r="F492" s="307">
        <v>67800</v>
      </c>
      <c r="G492" s="307">
        <f>SUM(H492+J492)</f>
        <v>67000</v>
      </c>
      <c r="H492" s="307"/>
      <c r="I492" s="298"/>
      <c r="J492" s="307">
        <v>67000</v>
      </c>
      <c r="K492" s="64">
        <f t="shared" si="111"/>
        <v>1</v>
      </c>
      <c r="L492" s="63"/>
    </row>
    <row r="493" spans="1:12" ht="13.5" customHeight="1" thickBot="1">
      <c r="A493" s="74"/>
      <c r="B493" s="94"/>
      <c r="C493" s="152" t="s">
        <v>490</v>
      </c>
      <c r="D493" s="317">
        <v>4130</v>
      </c>
      <c r="E493" s="374">
        <v>48000</v>
      </c>
      <c r="F493" s="306"/>
      <c r="G493" s="307">
        <f>SUM(H493+J493)</f>
        <v>48000</v>
      </c>
      <c r="H493" s="306"/>
      <c r="I493" s="301"/>
      <c r="J493" s="306">
        <v>48000</v>
      </c>
      <c r="K493" s="64">
        <f t="shared" si="111"/>
        <v>1</v>
      </c>
      <c r="L493" s="63"/>
    </row>
    <row r="494" spans="1:12" ht="24.75" thickBot="1">
      <c r="A494" s="74"/>
      <c r="B494" s="271" t="s">
        <v>448</v>
      </c>
      <c r="C494" s="279" t="s">
        <v>435</v>
      </c>
      <c r="D494" s="293"/>
      <c r="E494" s="394">
        <f aca="true" t="shared" si="115" ref="E494:J494">SUM(E495:E497)</f>
        <v>2775457</v>
      </c>
      <c r="F494" s="394">
        <f t="shared" si="115"/>
        <v>2749191</v>
      </c>
      <c r="G494" s="394">
        <f>SUM(G495:G497)</f>
        <v>2782698</v>
      </c>
      <c r="H494" s="394">
        <f t="shared" si="115"/>
        <v>1955698</v>
      </c>
      <c r="I494" s="394">
        <f t="shared" si="115"/>
        <v>0</v>
      </c>
      <c r="J494" s="394">
        <f t="shared" si="115"/>
        <v>827000</v>
      </c>
      <c r="K494" s="64">
        <f t="shared" si="111"/>
        <v>1.0026089397169546</v>
      </c>
      <c r="L494" s="243"/>
    </row>
    <row r="495" spans="1:12" ht="13.5" customHeight="1" thickBot="1">
      <c r="A495" s="127"/>
      <c r="B495" s="94"/>
      <c r="C495" s="82" t="s">
        <v>230</v>
      </c>
      <c r="D495" s="316">
        <v>3110</v>
      </c>
      <c r="E495" s="370">
        <v>2765792</v>
      </c>
      <c r="F495" s="307">
        <v>2739225</v>
      </c>
      <c r="G495" s="307">
        <f>SUM(H495:J495)</f>
        <v>2776238</v>
      </c>
      <c r="H495" s="307">
        <v>1949238</v>
      </c>
      <c r="I495" s="298"/>
      <c r="J495" s="307">
        <v>827000</v>
      </c>
      <c r="K495" s="64">
        <f t="shared" si="111"/>
        <v>1.003776856683366</v>
      </c>
      <c r="L495" s="63"/>
    </row>
    <row r="496" spans="1:12" ht="13.5" customHeight="1" thickBot="1">
      <c r="A496" s="74"/>
      <c r="B496" s="94"/>
      <c r="C496" s="81" t="s">
        <v>115</v>
      </c>
      <c r="D496" s="215">
        <v>4110</v>
      </c>
      <c r="E496" s="372">
        <v>5665</v>
      </c>
      <c r="F496" s="304">
        <v>2466</v>
      </c>
      <c r="G496" s="307">
        <f>SUM(H496:J496)</f>
        <v>2400</v>
      </c>
      <c r="H496" s="304">
        <v>2400</v>
      </c>
      <c r="I496" s="86"/>
      <c r="J496" s="304"/>
      <c r="K496" s="64">
        <f t="shared" si="111"/>
        <v>0.4236540158870256</v>
      </c>
      <c r="L496" s="63"/>
    </row>
    <row r="497" spans="1:12" ht="13.5" customHeight="1" thickBot="1">
      <c r="A497" s="74"/>
      <c r="B497" s="94"/>
      <c r="C497" s="152" t="s">
        <v>119</v>
      </c>
      <c r="D497" s="317">
        <v>4300</v>
      </c>
      <c r="E497" s="374">
        <v>4000</v>
      </c>
      <c r="F497" s="306">
        <v>7500</v>
      </c>
      <c r="G497" s="307">
        <f>SUM(H497:J497)</f>
        <v>4060</v>
      </c>
      <c r="H497" s="306">
        <v>4060</v>
      </c>
      <c r="I497" s="301"/>
      <c r="J497" s="306"/>
      <c r="K497" s="64">
        <f t="shared" si="111"/>
        <v>1.015</v>
      </c>
      <c r="L497" s="63"/>
    </row>
    <row r="498" spans="1:12" ht="18" customHeight="1" thickBot="1">
      <c r="A498" s="74"/>
      <c r="B498" s="269" t="s">
        <v>449</v>
      </c>
      <c r="C498" s="282" t="s">
        <v>231</v>
      </c>
      <c r="D498" s="289"/>
      <c r="E498" s="390">
        <f aca="true" t="shared" si="116" ref="E498:J498">SUM(E499:E502)</f>
        <v>5500000</v>
      </c>
      <c r="F498" s="390">
        <f t="shared" si="116"/>
        <v>5500000</v>
      </c>
      <c r="G498" s="390">
        <f>SUM(G499:G502)</f>
        <v>5500000</v>
      </c>
      <c r="H498" s="390">
        <f t="shared" si="116"/>
        <v>5500000</v>
      </c>
      <c r="I498" s="390">
        <f t="shared" si="116"/>
        <v>0</v>
      </c>
      <c r="J498" s="390">
        <f t="shared" si="116"/>
        <v>0</v>
      </c>
      <c r="K498" s="64">
        <f t="shared" si="111"/>
        <v>1</v>
      </c>
      <c r="L498" s="239"/>
    </row>
    <row r="499" spans="1:12" ht="13.5" customHeight="1" thickBot="1">
      <c r="A499" s="116"/>
      <c r="B499" s="94"/>
      <c r="C499" s="82" t="s">
        <v>230</v>
      </c>
      <c r="D499" s="316">
        <v>3110</v>
      </c>
      <c r="E499" s="370">
        <v>5487791</v>
      </c>
      <c r="F499" s="307">
        <v>5485000</v>
      </c>
      <c r="G499" s="304">
        <f>SUM(H499:J499)</f>
        <v>5485000</v>
      </c>
      <c r="H499" s="307">
        <v>5485000</v>
      </c>
      <c r="I499" s="298"/>
      <c r="J499" s="307"/>
      <c r="K499" s="64">
        <f t="shared" si="111"/>
        <v>0.9994914164916266</v>
      </c>
      <c r="L499" s="63"/>
    </row>
    <row r="500" spans="1:12" ht="13.5" customHeight="1" thickBot="1">
      <c r="A500" s="74"/>
      <c r="B500" s="94"/>
      <c r="C500" s="81" t="s">
        <v>487</v>
      </c>
      <c r="D500" s="215">
        <v>4610</v>
      </c>
      <c r="E500" s="372">
        <v>1592</v>
      </c>
      <c r="F500" s="304">
        <v>1600</v>
      </c>
      <c r="G500" s="304">
        <f>SUM(H500:J500)</f>
        <v>1600</v>
      </c>
      <c r="H500" s="304">
        <v>1600</v>
      </c>
      <c r="I500" s="86"/>
      <c r="J500" s="304"/>
      <c r="K500" s="64">
        <f t="shared" si="111"/>
        <v>1.0050251256281406</v>
      </c>
      <c r="L500" s="63"/>
    </row>
    <row r="501" spans="1:12" ht="13.5" customHeight="1" thickBot="1">
      <c r="A501" s="74"/>
      <c r="B501" s="94"/>
      <c r="C501" s="81" t="s">
        <v>486</v>
      </c>
      <c r="D501" s="215">
        <v>4580</v>
      </c>
      <c r="E501" s="372">
        <v>295</v>
      </c>
      <c r="F501" s="304"/>
      <c r="G501" s="304">
        <f>SUM(H501:J501)</f>
        <v>0</v>
      </c>
      <c r="H501" s="304"/>
      <c r="I501" s="86"/>
      <c r="J501" s="304"/>
      <c r="K501" s="64">
        <f t="shared" si="111"/>
        <v>0</v>
      </c>
      <c r="L501" s="63"/>
    </row>
    <row r="502" spans="1:12" ht="31.5" customHeight="1" thickBot="1">
      <c r="A502" s="74"/>
      <c r="B502" s="94"/>
      <c r="C502" s="145" t="s">
        <v>427</v>
      </c>
      <c r="D502" s="317">
        <v>4600</v>
      </c>
      <c r="E502" s="374">
        <v>10322</v>
      </c>
      <c r="F502" s="306">
        <v>13400</v>
      </c>
      <c r="G502" s="304">
        <f>SUM(H502:J502)</f>
        <v>13400</v>
      </c>
      <c r="H502" s="306">
        <v>13400</v>
      </c>
      <c r="I502" s="301"/>
      <c r="J502" s="306"/>
      <c r="K502" s="64">
        <f t="shared" si="111"/>
        <v>1.2981980236388297</v>
      </c>
      <c r="L502" s="63"/>
    </row>
    <row r="503" spans="1:12" ht="18" customHeight="1" thickBot="1">
      <c r="A503" s="74"/>
      <c r="B503" s="269" t="s">
        <v>450</v>
      </c>
      <c r="C503" s="282" t="s">
        <v>232</v>
      </c>
      <c r="D503" s="289"/>
      <c r="E503" s="390">
        <f aca="true" t="shared" si="117" ref="E503:J503">SUM(E504:E519)</f>
        <v>1612655</v>
      </c>
      <c r="F503" s="390">
        <f t="shared" si="117"/>
        <v>1990959</v>
      </c>
      <c r="G503" s="390">
        <f>SUM(G504:G519)</f>
        <v>1923192</v>
      </c>
      <c r="H503" s="390">
        <f t="shared" si="117"/>
        <v>1923192</v>
      </c>
      <c r="I503" s="390">
        <f t="shared" si="117"/>
        <v>0</v>
      </c>
      <c r="J503" s="390">
        <f t="shared" si="117"/>
        <v>0</v>
      </c>
      <c r="K503" s="64">
        <f t="shared" si="111"/>
        <v>1.192562575380351</v>
      </c>
      <c r="L503" s="239"/>
    </row>
    <row r="504" spans="1:12" ht="13.5" thickBot="1">
      <c r="A504" s="116"/>
      <c r="B504" s="333"/>
      <c r="C504" s="188" t="s">
        <v>13</v>
      </c>
      <c r="D504" s="334">
        <v>3020</v>
      </c>
      <c r="E504" s="380">
        <v>3665</v>
      </c>
      <c r="F504" s="337">
        <v>4266</v>
      </c>
      <c r="G504" s="337">
        <f>SUM(H504:J504)</f>
        <v>4266</v>
      </c>
      <c r="H504" s="337">
        <v>4266</v>
      </c>
      <c r="I504" s="405"/>
      <c r="J504" s="337"/>
      <c r="K504" s="64">
        <f t="shared" si="111"/>
        <v>1.1639836289222374</v>
      </c>
      <c r="L504" s="63"/>
    </row>
    <row r="505" spans="1:12" ht="13.5" thickBot="1">
      <c r="A505" s="74"/>
      <c r="B505" s="94"/>
      <c r="C505" s="163" t="s">
        <v>365</v>
      </c>
      <c r="D505" s="215">
        <v>4170</v>
      </c>
      <c r="E505" s="372">
        <v>20000</v>
      </c>
      <c r="F505" s="304">
        <v>20000</v>
      </c>
      <c r="G505" s="307">
        <f aca="true" t="shared" si="118" ref="G505:G519">SUM(H505:J505)</f>
        <v>20000</v>
      </c>
      <c r="H505" s="304">
        <v>20000</v>
      </c>
      <c r="I505" s="86"/>
      <c r="J505" s="304"/>
      <c r="K505" s="64">
        <f t="shared" si="111"/>
        <v>1</v>
      </c>
      <c r="L505" s="63"/>
    </row>
    <row r="506" spans="1:12" ht="13.5" thickBot="1">
      <c r="A506" s="74"/>
      <c r="B506" s="94"/>
      <c r="C506" s="163" t="s">
        <v>113</v>
      </c>
      <c r="D506" s="215">
        <v>4010</v>
      </c>
      <c r="E506" s="372">
        <v>1083549</v>
      </c>
      <c r="F506" s="304">
        <v>1249398</v>
      </c>
      <c r="G506" s="307">
        <f t="shared" si="118"/>
        <v>1197759</v>
      </c>
      <c r="H506" s="304">
        <v>1197759</v>
      </c>
      <c r="I506" s="86"/>
      <c r="J506" s="304"/>
      <c r="K506" s="64">
        <f t="shared" si="111"/>
        <v>1.105403631953885</v>
      </c>
      <c r="L506" s="63"/>
    </row>
    <row r="507" spans="1:12" ht="13.5" thickBot="1">
      <c r="A507" s="74"/>
      <c r="B507" s="94"/>
      <c r="C507" s="163" t="s">
        <v>114</v>
      </c>
      <c r="D507" s="215">
        <v>4040</v>
      </c>
      <c r="E507" s="372">
        <v>81827</v>
      </c>
      <c r="F507" s="304">
        <v>87527</v>
      </c>
      <c r="G507" s="307">
        <f t="shared" si="118"/>
        <v>87527</v>
      </c>
      <c r="H507" s="304">
        <v>87527</v>
      </c>
      <c r="I507" s="86"/>
      <c r="J507" s="304"/>
      <c r="K507" s="64">
        <f t="shared" si="111"/>
        <v>1.0696591589573123</v>
      </c>
      <c r="L507" s="63"/>
    </row>
    <row r="508" spans="1:12" ht="13.5" thickBot="1">
      <c r="A508" s="74"/>
      <c r="B508" s="94"/>
      <c r="C508" s="163" t="s">
        <v>115</v>
      </c>
      <c r="D508" s="215">
        <v>4110</v>
      </c>
      <c r="E508" s="372">
        <v>203000</v>
      </c>
      <c r="F508" s="304">
        <v>227256</v>
      </c>
      <c r="G508" s="307">
        <f t="shared" si="118"/>
        <v>218100</v>
      </c>
      <c r="H508" s="304">
        <v>218100</v>
      </c>
      <c r="I508" s="86"/>
      <c r="J508" s="304"/>
      <c r="K508" s="64">
        <f t="shared" si="111"/>
        <v>1.074384236453202</v>
      </c>
      <c r="L508" s="63"/>
    </row>
    <row r="509" spans="1:12" ht="13.5" thickBot="1">
      <c r="A509" s="74"/>
      <c r="B509" s="94"/>
      <c r="C509" s="163" t="s">
        <v>187</v>
      </c>
      <c r="D509" s="215">
        <v>4120</v>
      </c>
      <c r="E509" s="372">
        <v>27500</v>
      </c>
      <c r="F509" s="304">
        <v>31395</v>
      </c>
      <c r="G509" s="307">
        <f t="shared" si="118"/>
        <v>30130</v>
      </c>
      <c r="H509" s="304">
        <v>30130</v>
      </c>
      <c r="I509" s="86"/>
      <c r="J509" s="304"/>
      <c r="K509" s="64">
        <f t="shared" si="111"/>
        <v>1.0956363636363637</v>
      </c>
      <c r="L509" s="63"/>
    </row>
    <row r="510" spans="1:12" ht="13.5" thickBot="1">
      <c r="A510" s="74"/>
      <c r="B510" s="94"/>
      <c r="C510" s="163" t="s">
        <v>350</v>
      </c>
      <c r="D510" s="215">
        <v>4210</v>
      </c>
      <c r="E510" s="372">
        <v>30551</v>
      </c>
      <c r="F510" s="304">
        <v>31010</v>
      </c>
      <c r="G510" s="307">
        <f t="shared" si="118"/>
        <v>31010</v>
      </c>
      <c r="H510" s="304">
        <v>31010</v>
      </c>
      <c r="I510" s="86"/>
      <c r="J510" s="304"/>
      <c r="K510" s="64">
        <f t="shared" si="111"/>
        <v>1.0150240581323033</v>
      </c>
      <c r="L510" s="63"/>
    </row>
    <row r="511" spans="1:12" ht="13.5" thickBot="1">
      <c r="A511" s="74"/>
      <c r="B511" s="94"/>
      <c r="C511" s="163" t="s">
        <v>117</v>
      </c>
      <c r="D511" s="215">
        <v>4260</v>
      </c>
      <c r="E511" s="372">
        <v>5300</v>
      </c>
      <c r="F511" s="304">
        <v>5380</v>
      </c>
      <c r="G511" s="307">
        <f t="shared" si="118"/>
        <v>5380</v>
      </c>
      <c r="H511" s="304">
        <v>5380</v>
      </c>
      <c r="I511" s="86"/>
      <c r="J511" s="304"/>
      <c r="K511" s="64">
        <f t="shared" si="111"/>
        <v>1.0150943396226415</v>
      </c>
      <c r="L511" s="63"/>
    </row>
    <row r="512" spans="1:12" ht="13.5" thickBot="1">
      <c r="A512" s="74"/>
      <c r="B512" s="94"/>
      <c r="C512" s="163" t="s">
        <v>118</v>
      </c>
      <c r="D512" s="215">
        <v>4270</v>
      </c>
      <c r="E512" s="372"/>
      <c r="F512" s="304">
        <v>172927</v>
      </c>
      <c r="G512" s="307">
        <f t="shared" si="118"/>
        <v>172900</v>
      </c>
      <c r="H512" s="304">
        <v>172900</v>
      </c>
      <c r="I512" s="86"/>
      <c r="J512" s="304"/>
      <c r="K512" s="64"/>
      <c r="L512" s="419"/>
    </row>
    <row r="513" spans="1:12" ht="13.5" thickBot="1">
      <c r="A513" s="74"/>
      <c r="B513" s="107"/>
      <c r="C513" s="163" t="s">
        <v>119</v>
      </c>
      <c r="D513" s="215">
        <v>4300</v>
      </c>
      <c r="E513" s="372">
        <v>116820</v>
      </c>
      <c r="F513" s="304">
        <v>120900</v>
      </c>
      <c r="G513" s="307">
        <f t="shared" si="118"/>
        <v>116900</v>
      </c>
      <c r="H513" s="304">
        <v>116900</v>
      </c>
      <c r="I513" s="86"/>
      <c r="J513" s="304"/>
      <c r="K513" s="64">
        <f t="shared" si="111"/>
        <v>1.0006848142441362</v>
      </c>
      <c r="L513" s="63"/>
    </row>
    <row r="514" spans="1:12" ht="13.5" thickBot="1">
      <c r="A514" s="74"/>
      <c r="B514" s="107"/>
      <c r="C514" s="163" t="s">
        <v>120</v>
      </c>
      <c r="D514" s="215">
        <v>4410</v>
      </c>
      <c r="E514" s="372">
        <v>2500</v>
      </c>
      <c r="F514" s="304">
        <v>2000</v>
      </c>
      <c r="G514" s="307">
        <f t="shared" si="118"/>
        <v>2000</v>
      </c>
      <c r="H514" s="304">
        <v>2000</v>
      </c>
      <c r="I514" s="86"/>
      <c r="J514" s="304"/>
      <c r="K514" s="64">
        <f t="shared" si="111"/>
        <v>0.8</v>
      </c>
      <c r="L514" s="63"/>
    </row>
    <row r="515" spans="1:12" ht="13.5" thickBot="1">
      <c r="A515" s="74"/>
      <c r="B515" s="94"/>
      <c r="C515" s="163" t="s">
        <v>121</v>
      </c>
      <c r="D515" s="215">
        <v>4430</v>
      </c>
      <c r="E515" s="372">
        <v>587</v>
      </c>
      <c r="F515" s="304">
        <v>50</v>
      </c>
      <c r="G515" s="307">
        <f t="shared" si="118"/>
        <v>50</v>
      </c>
      <c r="H515" s="304">
        <v>50</v>
      </c>
      <c r="I515" s="86"/>
      <c r="J515" s="304"/>
      <c r="K515" s="64">
        <f t="shared" si="111"/>
        <v>0.08517887563884156</v>
      </c>
      <c r="L515" s="63"/>
    </row>
    <row r="516" spans="1:12" ht="13.5" thickBot="1">
      <c r="A516" s="74"/>
      <c r="B516" s="94"/>
      <c r="C516" s="163" t="s">
        <v>122</v>
      </c>
      <c r="D516" s="215">
        <v>4440</v>
      </c>
      <c r="E516" s="372">
        <v>29323</v>
      </c>
      <c r="F516" s="304">
        <v>31468</v>
      </c>
      <c r="G516" s="307">
        <f t="shared" si="118"/>
        <v>30000</v>
      </c>
      <c r="H516" s="304">
        <v>30000</v>
      </c>
      <c r="I516" s="86"/>
      <c r="J516" s="304"/>
      <c r="K516" s="64">
        <f t="shared" si="111"/>
        <v>1.0230876786140572</v>
      </c>
      <c r="L516" s="63"/>
    </row>
    <row r="517" spans="1:12" ht="13.5" thickBot="1">
      <c r="A517" s="74"/>
      <c r="B517" s="94"/>
      <c r="C517" s="163" t="s">
        <v>123</v>
      </c>
      <c r="D517" s="215">
        <v>4480</v>
      </c>
      <c r="E517" s="372">
        <v>3528</v>
      </c>
      <c r="F517" s="304">
        <v>3600</v>
      </c>
      <c r="G517" s="307">
        <f t="shared" si="118"/>
        <v>3600</v>
      </c>
      <c r="H517" s="304">
        <v>3600</v>
      </c>
      <c r="I517" s="86"/>
      <c r="J517" s="304"/>
      <c r="K517" s="64">
        <f t="shared" si="111"/>
        <v>1.0204081632653061</v>
      </c>
      <c r="L517" s="63"/>
    </row>
    <row r="518" spans="1:12" ht="13.5" thickBot="1">
      <c r="A518" s="74"/>
      <c r="B518" s="104"/>
      <c r="C518" s="90" t="s">
        <v>59</v>
      </c>
      <c r="D518" s="319">
        <v>4280</v>
      </c>
      <c r="E518" s="384">
        <v>2000</v>
      </c>
      <c r="F518" s="304">
        <v>1272</v>
      </c>
      <c r="G518" s="307">
        <f t="shared" si="118"/>
        <v>1060</v>
      </c>
      <c r="H518" s="304">
        <v>1060</v>
      </c>
      <c r="I518" s="86"/>
      <c r="J518" s="86"/>
      <c r="K518" s="64">
        <f t="shared" si="111"/>
        <v>0.53</v>
      </c>
      <c r="L518" s="244"/>
    </row>
    <row r="519" spans="1:12" ht="13.5" thickBot="1">
      <c r="A519" s="74"/>
      <c r="B519" s="104"/>
      <c r="C519" s="181" t="s">
        <v>380</v>
      </c>
      <c r="D519" s="320">
        <v>4350</v>
      </c>
      <c r="E519" s="385">
        <v>2505</v>
      </c>
      <c r="F519" s="306">
        <v>2510</v>
      </c>
      <c r="G519" s="309">
        <f t="shared" si="118"/>
        <v>2510</v>
      </c>
      <c r="H519" s="306">
        <v>2510</v>
      </c>
      <c r="I519" s="301"/>
      <c r="J519" s="301"/>
      <c r="K519" s="64">
        <f t="shared" si="111"/>
        <v>1.001996007984032</v>
      </c>
      <c r="L519" s="244"/>
    </row>
    <row r="520" spans="1:12" ht="24.75" thickBot="1">
      <c r="A520" s="74"/>
      <c r="B520" s="338" t="s">
        <v>459</v>
      </c>
      <c r="C520" s="277" t="s">
        <v>460</v>
      </c>
      <c r="D520" s="339"/>
      <c r="E520" s="388">
        <f aca="true" t="shared" si="119" ref="E520:J520">SUM(E521:E528)</f>
        <v>0</v>
      </c>
      <c r="F520" s="388">
        <f t="shared" si="119"/>
        <v>237371</v>
      </c>
      <c r="G520" s="388">
        <f>SUM(G521:G528)</f>
        <v>237371</v>
      </c>
      <c r="H520" s="388">
        <f t="shared" si="119"/>
        <v>237371</v>
      </c>
      <c r="I520" s="388">
        <f t="shared" si="119"/>
        <v>0</v>
      </c>
      <c r="J520" s="388">
        <f t="shared" si="119"/>
        <v>0</v>
      </c>
      <c r="K520" s="64"/>
      <c r="L520" s="244"/>
    </row>
    <row r="521" spans="1:12" ht="13.5" thickBot="1">
      <c r="A521" s="248"/>
      <c r="B521" s="340"/>
      <c r="C521" s="136" t="s">
        <v>461</v>
      </c>
      <c r="D521" s="321">
        <v>4010</v>
      </c>
      <c r="E521" s="386"/>
      <c r="F521" s="307">
        <v>85051</v>
      </c>
      <c r="G521" s="307">
        <f>SUM(H521:J521)</f>
        <v>85051</v>
      </c>
      <c r="H521" s="471">
        <v>85051</v>
      </c>
      <c r="I521" s="298"/>
      <c r="J521" s="298"/>
      <c r="K521" s="64"/>
      <c r="L521" s="244"/>
    </row>
    <row r="522" spans="1:12" ht="13.5" thickBot="1">
      <c r="A522" s="248"/>
      <c r="B522" s="104"/>
      <c r="C522" s="134" t="s">
        <v>115</v>
      </c>
      <c r="D522" s="319">
        <v>4110</v>
      </c>
      <c r="E522" s="384"/>
      <c r="F522" s="304">
        <v>15080</v>
      </c>
      <c r="G522" s="307">
        <f aca="true" t="shared" si="120" ref="G522:G528">SUM(H522:J522)</f>
        <v>15080</v>
      </c>
      <c r="H522" s="472">
        <v>15080</v>
      </c>
      <c r="I522" s="86"/>
      <c r="J522" s="86"/>
      <c r="K522" s="64"/>
      <c r="L522" s="244"/>
    </row>
    <row r="523" spans="1:12" ht="13.5" thickBot="1">
      <c r="A523" s="248"/>
      <c r="B523" s="104"/>
      <c r="C523" s="134" t="s">
        <v>187</v>
      </c>
      <c r="D523" s="319">
        <v>4120</v>
      </c>
      <c r="E523" s="384"/>
      <c r="F523" s="304">
        <v>2084</v>
      </c>
      <c r="G523" s="307">
        <f t="shared" si="120"/>
        <v>2084</v>
      </c>
      <c r="H523" s="472">
        <v>2084</v>
      </c>
      <c r="I523" s="86"/>
      <c r="J523" s="86"/>
      <c r="K523" s="64"/>
      <c r="L523" s="244"/>
    </row>
    <row r="524" spans="1:12" ht="13.5" thickBot="1">
      <c r="A524" s="248"/>
      <c r="B524" s="104"/>
      <c r="C524" s="134" t="s">
        <v>463</v>
      </c>
      <c r="D524" s="319">
        <v>4210</v>
      </c>
      <c r="E524" s="384"/>
      <c r="F524" s="304">
        <v>18595</v>
      </c>
      <c r="G524" s="307">
        <f t="shared" si="120"/>
        <v>18595</v>
      </c>
      <c r="H524" s="472">
        <v>18595</v>
      </c>
      <c r="I524" s="86"/>
      <c r="J524" s="86"/>
      <c r="K524" s="64"/>
      <c r="L524" s="244"/>
    </row>
    <row r="525" spans="1:12" ht="13.5" thickBot="1">
      <c r="A525" s="248"/>
      <c r="B525" s="104"/>
      <c r="C525" s="134" t="s">
        <v>464</v>
      </c>
      <c r="D525" s="319">
        <v>4270</v>
      </c>
      <c r="E525" s="384"/>
      <c r="F525" s="304">
        <v>95081</v>
      </c>
      <c r="G525" s="307">
        <f t="shared" si="120"/>
        <v>95081</v>
      </c>
      <c r="H525" s="472">
        <v>95081</v>
      </c>
      <c r="I525" s="86"/>
      <c r="J525" s="86"/>
      <c r="K525" s="64"/>
      <c r="L525" s="244"/>
    </row>
    <row r="526" spans="1:12" ht="13.5" thickBot="1">
      <c r="A526" s="248"/>
      <c r="B526" s="104"/>
      <c r="C526" s="134" t="s">
        <v>59</v>
      </c>
      <c r="D526" s="319">
        <v>4280</v>
      </c>
      <c r="E526" s="384"/>
      <c r="F526" s="304">
        <v>212</v>
      </c>
      <c r="G526" s="307">
        <f t="shared" si="120"/>
        <v>212</v>
      </c>
      <c r="H526" s="472">
        <v>212</v>
      </c>
      <c r="I526" s="86"/>
      <c r="J526" s="86"/>
      <c r="K526" s="64"/>
      <c r="L526" s="244"/>
    </row>
    <row r="527" spans="1:12" ht="13.5" thickBot="1">
      <c r="A527" s="248"/>
      <c r="B527" s="104"/>
      <c r="C527" s="145" t="s">
        <v>119</v>
      </c>
      <c r="D527" s="320">
        <v>4300</v>
      </c>
      <c r="E527" s="385"/>
      <c r="F527" s="306">
        <v>19800</v>
      </c>
      <c r="G527" s="307">
        <f t="shared" si="120"/>
        <v>19800</v>
      </c>
      <c r="H527" s="473">
        <v>19800</v>
      </c>
      <c r="I527" s="301"/>
      <c r="J527" s="301"/>
      <c r="K527" s="64"/>
      <c r="L527" s="244"/>
    </row>
    <row r="528" spans="1:12" ht="13.5" thickBot="1">
      <c r="A528" s="248"/>
      <c r="B528" s="341"/>
      <c r="C528" s="226" t="s">
        <v>304</v>
      </c>
      <c r="D528" s="335">
        <v>4440</v>
      </c>
      <c r="E528" s="389"/>
      <c r="F528" s="467">
        <v>1468</v>
      </c>
      <c r="G528" s="307">
        <f t="shared" si="120"/>
        <v>1468</v>
      </c>
      <c r="H528" s="474">
        <v>1468</v>
      </c>
      <c r="I528" s="336"/>
      <c r="J528" s="336"/>
      <c r="K528" s="64"/>
      <c r="L528" s="244"/>
    </row>
    <row r="529" spans="1:12" ht="31.5" customHeight="1" thickBot="1">
      <c r="A529" s="122"/>
      <c r="B529" s="268" t="s">
        <v>454</v>
      </c>
      <c r="C529" s="281" t="s">
        <v>234</v>
      </c>
      <c r="D529" s="288"/>
      <c r="E529" s="395">
        <f aca="true" t="shared" si="121" ref="E529:J529">SUM(E530:E541)</f>
        <v>234034</v>
      </c>
      <c r="F529" s="395">
        <f t="shared" si="121"/>
        <v>315748</v>
      </c>
      <c r="G529" s="395">
        <f>SUM(G530:G541)</f>
        <v>249234</v>
      </c>
      <c r="H529" s="395">
        <f t="shared" si="121"/>
        <v>249234</v>
      </c>
      <c r="I529" s="395">
        <f t="shared" si="121"/>
        <v>0</v>
      </c>
      <c r="J529" s="395">
        <f t="shared" si="121"/>
        <v>0</v>
      </c>
      <c r="K529" s="64">
        <f t="shared" si="111"/>
        <v>1.064947828093354</v>
      </c>
      <c r="L529" s="239"/>
    </row>
    <row r="530" spans="1:12" ht="13.5" thickBot="1">
      <c r="A530" s="74"/>
      <c r="B530" s="94"/>
      <c r="C530" s="82" t="s">
        <v>371</v>
      </c>
      <c r="D530" s="316">
        <v>3020</v>
      </c>
      <c r="E530" s="370">
        <v>60</v>
      </c>
      <c r="F530" s="307">
        <v>60</v>
      </c>
      <c r="G530" s="307">
        <f>SUM(H530:J530)</f>
        <v>60</v>
      </c>
      <c r="H530" s="307">
        <v>60</v>
      </c>
      <c r="I530" s="298"/>
      <c r="J530" s="307"/>
      <c r="K530" s="64">
        <f t="shared" si="111"/>
        <v>1</v>
      </c>
      <c r="L530" s="245"/>
    </row>
    <row r="531" spans="1:12" ht="13.5" thickBot="1">
      <c r="A531" s="74"/>
      <c r="B531" s="94"/>
      <c r="C531" s="81" t="s">
        <v>113</v>
      </c>
      <c r="D531" s="215">
        <v>4010</v>
      </c>
      <c r="E531" s="372">
        <v>153275</v>
      </c>
      <c r="F531" s="304">
        <v>163860</v>
      </c>
      <c r="G531" s="307">
        <f aca="true" t="shared" si="122" ref="G531:G541">SUM(H531:J531)</f>
        <v>163860</v>
      </c>
      <c r="H531" s="304">
        <v>163860</v>
      </c>
      <c r="I531" s="86"/>
      <c r="J531" s="304"/>
      <c r="K531" s="64">
        <f t="shared" si="111"/>
        <v>1.069058881096069</v>
      </c>
      <c r="L531" s="63"/>
    </row>
    <row r="532" spans="1:12" ht="13.5" thickBot="1">
      <c r="A532" s="74"/>
      <c r="B532" s="94"/>
      <c r="C532" s="81" t="s">
        <v>114</v>
      </c>
      <c r="D532" s="215">
        <v>4040</v>
      </c>
      <c r="E532" s="372">
        <v>11371</v>
      </c>
      <c r="F532" s="304">
        <v>13028</v>
      </c>
      <c r="G532" s="307">
        <f t="shared" si="122"/>
        <v>13028</v>
      </c>
      <c r="H532" s="304">
        <v>13028</v>
      </c>
      <c r="I532" s="86"/>
      <c r="J532" s="304"/>
      <c r="K532" s="64">
        <f t="shared" si="111"/>
        <v>1.1457215724210712</v>
      </c>
      <c r="L532" s="63"/>
    </row>
    <row r="533" spans="1:12" ht="13.5" thickBot="1">
      <c r="A533" s="74"/>
      <c r="B533" s="94"/>
      <c r="C533" s="81" t="s">
        <v>115</v>
      </c>
      <c r="D533" s="215">
        <v>4110</v>
      </c>
      <c r="E533" s="372">
        <v>30198</v>
      </c>
      <c r="F533" s="304">
        <v>32176</v>
      </c>
      <c r="G533" s="307">
        <f t="shared" si="122"/>
        <v>32176</v>
      </c>
      <c r="H533" s="304">
        <v>32176</v>
      </c>
      <c r="I533" s="86"/>
      <c r="J533" s="304"/>
      <c r="K533" s="64">
        <f t="shared" si="111"/>
        <v>1.0655010265580502</v>
      </c>
      <c r="L533" s="63"/>
    </row>
    <row r="534" spans="1:12" ht="13.5" thickBot="1">
      <c r="A534" s="74"/>
      <c r="B534" s="94"/>
      <c r="C534" s="81" t="s">
        <v>187</v>
      </c>
      <c r="D534" s="215">
        <v>4120</v>
      </c>
      <c r="E534" s="372">
        <v>4067</v>
      </c>
      <c r="F534" s="304">
        <v>4334</v>
      </c>
      <c r="G534" s="307">
        <f t="shared" si="122"/>
        <v>4334</v>
      </c>
      <c r="H534" s="304">
        <v>4334</v>
      </c>
      <c r="I534" s="86"/>
      <c r="J534" s="304"/>
      <c r="K534" s="64">
        <f t="shared" si="111"/>
        <v>1.0656503565281534</v>
      </c>
      <c r="L534" s="63"/>
    </row>
    <row r="535" spans="1:12" ht="13.5" thickBot="1">
      <c r="A535" s="74"/>
      <c r="B535" s="94"/>
      <c r="C535" s="81" t="s">
        <v>116</v>
      </c>
      <c r="D535" s="215">
        <v>4210</v>
      </c>
      <c r="E535" s="372">
        <v>3500</v>
      </c>
      <c r="F535" s="304">
        <v>6800</v>
      </c>
      <c r="G535" s="307">
        <f t="shared" si="122"/>
        <v>3686</v>
      </c>
      <c r="H535" s="304">
        <v>3686</v>
      </c>
      <c r="I535" s="86"/>
      <c r="J535" s="304"/>
      <c r="K535" s="64">
        <f t="shared" si="111"/>
        <v>1.0531428571428572</v>
      </c>
      <c r="L535" s="63"/>
    </row>
    <row r="536" spans="1:12" ht="13.5" thickBot="1">
      <c r="A536" s="74"/>
      <c r="B536" s="94"/>
      <c r="C536" s="81" t="s">
        <v>117</v>
      </c>
      <c r="D536" s="215">
        <v>4260</v>
      </c>
      <c r="E536" s="372">
        <v>9000</v>
      </c>
      <c r="F536" s="304">
        <v>11100</v>
      </c>
      <c r="G536" s="307">
        <f t="shared" si="122"/>
        <v>9200</v>
      </c>
      <c r="H536" s="304">
        <v>9200</v>
      </c>
      <c r="I536" s="86"/>
      <c r="J536" s="304"/>
      <c r="K536" s="64">
        <f aca="true" t="shared" si="123" ref="K536:K599">G536/E536</f>
        <v>1.0222222222222221</v>
      </c>
      <c r="L536" s="63"/>
    </row>
    <row r="537" spans="1:12" ht="13.5" thickBot="1">
      <c r="A537" s="74"/>
      <c r="B537" s="94"/>
      <c r="C537" s="81" t="s">
        <v>118</v>
      </c>
      <c r="D537" s="215">
        <v>4270</v>
      </c>
      <c r="E537" s="372">
        <v>500</v>
      </c>
      <c r="F537" s="304">
        <v>60000</v>
      </c>
      <c r="G537" s="307">
        <f t="shared" si="122"/>
        <v>500</v>
      </c>
      <c r="H537" s="304">
        <v>500</v>
      </c>
      <c r="I537" s="86"/>
      <c r="J537" s="304"/>
      <c r="K537" s="64">
        <f t="shared" si="123"/>
        <v>1</v>
      </c>
      <c r="L537" s="419"/>
    </row>
    <row r="538" spans="1:12" ht="13.5" thickBot="1">
      <c r="A538" s="74"/>
      <c r="B538" s="94"/>
      <c r="C538" s="81" t="s">
        <v>119</v>
      </c>
      <c r="D538" s="215">
        <v>4300</v>
      </c>
      <c r="E538" s="372">
        <v>12988</v>
      </c>
      <c r="F538" s="304">
        <v>15000</v>
      </c>
      <c r="G538" s="307">
        <f t="shared" si="122"/>
        <v>13000</v>
      </c>
      <c r="H538" s="304">
        <v>13000</v>
      </c>
      <c r="I538" s="86"/>
      <c r="J538" s="304"/>
      <c r="K538" s="64">
        <f t="shared" si="123"/>
        <v>1.0009239297813366</v>
      </c>
      <c r="L538" s="63"/>
    </row>
    <row r="539" spans="1:12" ht="13.5" thickBot="1">
      <c r="A539" s="74"/>
      <c r="B539" s="94"/>
      <c r="C539" s="81" t="s">
        <v>120</v>
      </c>
      <c r="D539" s="215">
        <v>4410</v>
      </c>
      <c r="E539" s="372">
        <v>500</v>
      </c>
      <c r="F539" s="304">
        <v>500</v>
      </c>
      <c r="G539" s="307">
        <f t="shared" si="122"/>
        <v>500</v>
      </c>
      <c r="H539" s="304">
        <v>500</v>
      </c>
      <c r="I539" s="86"/>
      <c r="J539" s="304"/>
      <c r="K539" s="64">
        <f t="shared" si="123"/>
        <v>1</v>
      </c>
      <c r="L539" s="63"/>
    </row>
    <row r="540" spans="1:12" ht="13.5" thickBot="1">
      <c r="A540" s="74"/>
      <c r="B540" s="94"/>
      <c r="C540" s="81" t="s">
        <v>121</v>
      </c>
      <c r="D540" s="215">
        <v>4430</v>
      </c>
      <c r="E540" s="372"/>
      <c r="F540" s="304"/>
      <c r="G540" s="307">
        <f t="shared" si="122"/>
        <v>0</v>
      </c>
      <c r="H540" s="304"/>
      <c r="I540" s="86"/>
      <c r="J540" s="304"/>
      <c r="K540" s="64"/>
      <c r="L540" s="63"/>
    </row>
    <row r="541" spans="1:12" ht="13.5" customHeight="1" thickBot="1">
      <c r="A541" s="74"/>
      <c r="B541" s="94"/>
      <c r="C541" s="152" t="s">
        <v>122</v>
      </c>
      <c r="D541" s="317">
        <v>4440</v>
      </c>
      <c r="E541" s="374">
        <v>8575</v>
      </c>
      <c r="F541" s="306">
        <v>8890</v>
      </c>
      <c r="G541" s="307">
        <f t="shared" si="122"/>
        <v>8890</v>
      </c>
      <c r="H541" s="306">
        <v>8890</v>
      </c>
      <c r="I541" s="301"/>
      <c r="J541" s="306"/>
      <c r="K541" s="64">
        <f t="shared" si="123"/>
        <v>1.036734693877551</v>
      </c>
      <c r="L541" s="63"/>
    </row>
    <row r="542" spans="1:12" ht="30.75" customHeight="1" thickBot="1">
      <c r="A542" s="74"/>
      <c r="B542" s="267" t="s">
        <v>453</v>
      </c>
      <c r="C542" s="279" t="s">
        <v>347</v>
      </c>
      <c r="D542" s="291"/>
      <c r="E542" s="367">
        <f aca="true" t="shared" si="124" ref="E542:J542">SUM(E543:E551)</f>
        <v>1014877</v>
      </c>
      <c r="F542" s="367">
        <f t="shared" si="124"/>
        <v>1105374</v>
      </c>
      <c r="G542" s="367">
        <f>SUM(G543:G551)</f>
        <v>1100374</v>
      </c>
      <c r="H542" s="367">
        <f t="shared" si="124"/>
        <v>981374</v>
      </c>
      <c r="I542" s="367">
        <f t="shared" si="124"/>
        <v>0</v>
      </c>
      <c r="J542" s="367">
        <f t="shared" si="124"/>
        <v>119000</v>
      </c>
      <c r="K542" s="64">
        <f t="shared" si="123"/>
        <v>1.084243706380182</v>
      </c>
      <c r="L542" s="63"/>
    </row>
    <row r="543" spans="1:12" ht="15.75" customHeight="1" thickBot="1">
      <c r="A543" s="74"/>
      <c r="B543" s="111"/>
      <c r="C543" s="82" t="s">
        <v>371</v>
      </c>
      <c r="D543" s="290">
        <v>3020</v>
      </c>
      <c r="E543" s="370">
        <v>6118</v>
      </c>
      <c r="F543" s="58">
        <v>7150</v>
      </c>
      <c r="G543" s="58">
        <f>SUM(H543:J543)</f>
        <v>7150</v>
      </c>
      <c r="H543" s="58">
        <v>6300</v>
      </c>
      <c r="I543" s="58"/>
      <c r="J543" s="307">
        <v>850</v>
      </c>
      <c r="K543" s="64">
        <f t="shared" si="123"/>
        <v>1.1686825760052304</v>
      </c>
      <c r="L543" s="63"/>
    </row>
    <row r="544" spans="1:12" ht="13.5" customHeight="1" thickBot="1">
      <c r="A544" s="74"/>
      <c r="B544" s="94"/>
      <c r="C544" s="81" t="s">
        <v>280</v>
      </c>
      <c r="D544" s="215">
        <v>4010</v>
      </c>
      <c r="E544" s="372">
        <v>750044</v>
      </c>
      <c r="F544" s="58">
        <v>800278</v>
      </c>
      <c r="G544" s="58">
        <f aca="true" t="shared" si="125" ref="G544:G551">SUM(H544:J544)</f>
        <v>800278</v>
      </c>
      <c r="H544" s="304">
        <v>714128</v>
      </c>
      <c r="I544" s="86"/>
      <c r="J544" s="304">
        <v>86150</v>
      </c>
      <c r="K544" s="64">
        <f t="shared" si="123"/>
        <v>1.0669747374820677</v>
      </c>
      <c r="L544" s="63"/>
    </row>
    <row r="545" spans="1:12" ht="13.5" customHeight="1" thickBot="1">
      <c r="A545" s="74"/>
      <c r="B545" s="94"/>
      <c r="C545" s="81" t="s">
        <v>114</v>
      </c>
      <c r="D545" s="215">
        <v>4040</v>
      </c>
      <c r="E545" s="372">
        <v>57325</v>
      </c>
      <c r="F545" s="58">
        <v>63325</v>
      </c>
      <c r="G545" s="58">
        <f t="shared" si="125"/>
        <v>63325</v>
      </c>
      <c r="H545" s="304">
        <v>56525</v>
      </c>
      <c r="I545" s="86"/>
      <c r="J545" s="304">
        <v>6800</v>
      </c>
      <c r="K545" s="64">
        <f t="shared" si="123"/>
        <v>1.1046663759267334</v>
      </c>
      <c r="L545" s="63"/>
    </row>
    <row r="546" spans="1:12" ht="13.5" customHeight="1" thickBot="1">
      <c r="A546" s="74"/>
      <c r="B546" s="94"/>
      <c r="C546" s="81" t="s">
        <v>281</v>
      </c>
      <c r="D546" s="215">
        <v>4110</v>
      </c>
      <c r="E546" s="372">
        <v>132815</v>
      </c>
      <c r="F546" s="58">
        <v>150365</v>
      </c>
      <c r="G546" s="58">
        <f t="shared" si="125"/>
        <v>150365</v>
      </c>
      <c r="H546" s="304">
        <v>134365</v>
      </c>
      <c r="I546" s="86"/>
      <c r="J546" s="304">
        <v>16000</v>
      </c>
      <c r="K546" s="64">
        <f t="shared" si="123"/>
        <v>1.1321386891540866</v>
      </c>
      <c r="L546" s="63"/>
    </row>
    <row r="547" spans="1:12" ht="13.5" customHeight="1" thickBot="1">
      <c r="A547" s="74"/>
      <c r="B547" s="94"/>
      <c r="C547" s="81" t="s">
        <v>306</v>
      </c>
      <c r="D547" s="215">
        <v>4120</v>
      </c>
      <c r="E547" s="372">
        <v>18266</v>
      </c>
      <c r="F547" s="58">
        <v>20767</v>
      </c>
      <c r="G547" s="58">
        <f t="shared" si="125"/>
        <v>20767</v>
      </c>
      <c r="H547" s="304">
        <v>18567</v>
      </c>
      <c r="I547" s="86"/>
      <c r="J547" s="304">
        <v>2200</v>
      </c>
      <c r="K547" s="64">
        <f t="shared" si="123"/>
        <v>1.136921055512975</v>
      </c>
      <c r="L547" s="63"/>
    </row>
    <row r="548" spans="1:12" ht="13.5" thickBot="1">
      <c r="A548" s="74"/>
      <c r="B548" s="94"/>
      <c r="C548" s="81" t="s">
        <v>163</v>
      </c>
      <c r="D548" s="215">
        <v>4210</v>
      </c>
      <c r="E548" s="372">
        <v>9400</v>
      </c>
      <c r="F548" s="58">
        <v>12100</v>
      </c>
      <c r="G548" s="58">
        <f t="shared" si="125"/>
        <v>12100</v>
      </c>
      <c r="H548" s="304">
        <v>9769</v>
      </c>
      <c r="I548" s="86"/>
      <c r="J548" s="304">
        <v>2331</v>
      </c>
      <c r="K548" s="64">
        <f t="shared" si="123"/>
        <v>1.2872340425531914</v>
      </c>
      <c r="L548" s="63"/>
    </row>
    <row r="549" spans="1:12" ht="13.5" thickBot="1">
      <c r="A549" s="74"/>
      <c r="B549" s="94"/>
      <c r="C549" s="81" t="s">
        <v>119</v>
      </c>
      <c r="D549" s="215">
        <v>4300</v>
      </c>
      <c r="E549" s="372">
        <v>1399</v>
      </c>
      <c r="F549" s="58">
        <v>10000</v>
      </c>
      <c r="G549" s="58">
        <f t="shared" si="125"/>
        <v>5000</v>
      </c>
      <c r="H549" s="304">
        <v>5000</v>
      </c>
      <c r="I549" s="86"/>
      <c r="J549" s="304"/>
      <c r="K549" s="64">
        <f t="shared" si="123"/>
        <v>3.5739814152966405</v>
      </c>
      <c r="L549" s="63"/>
    </row>
    <row r="550" spans="1:12" ht="13.5" thickBot="1">
      <c r="A550" s="74"/>
      <c r="B550" s="94"/>
      <c r="C550" s="81" t="s">
        <v>304</v>
      </c>
      <c r="D550" s="215">
        <v>4440</v>
      </c>
      <c r="E550" s="372">
        <v>38590</v>
      </c>
      <c r="F550" s="58">
        <v>39165</v>
      </c>
      <c r="G550" s="58">
        <f t="shared" si="125"/>
        <v>39165</v>
      </c>
      <c r="H550" s="304">
        <v>34920</v>
      </c>
      <c r="I550" s="86"/>
      <c r="J550" s="304">
        <v>4245</v>
      </c>
      <c r="K550" s="64">
        <f t="shared" si="123"/>
        <v>1.0149002332210417</v>
      </c>
      <c r="L550" s="63"/>
    </row>
    <row r="551" spans="1:12" ht="13.5" thickBot="1">
      <c r="A551" s="74"/>
      <c r="B551" s="94"/>
      <c r="C551" s="152" t="s">
        <v>59</v>
      </c>
      <c r="D551" s="317">
        <v>4280</v>
      </c>
      <c r="E551" s="374">
        <v>920</v>
      </c>
      <c r="F551" s="58">
        <v>2224</v>
      </c>
      <c r="G551" s="58">
        <f t="shared" si="125"/>
        <v>2224</v>
      </c>
      <c r="H551" s="306">
        <v>1800</v>
      </c>
      <c r="I551" s="301"/>
      <c r="J551" s="306">
        <v>424</v>
      </c>
      <c r="K551" s="64">
        <f t="shared" si="123"/>
        <v>2.417391304347826</v>
      </c>
      <c r="L551" s="63"/>
    </row>
    <row r="552" spans="1:12" ht="30.75" customHeight="1" thickBot="1">
      <c r="A552" s="74"/>
      <c r="B552" s="272" t="s">
        <v>452</v>
      </c>
      <c r="C552" s="283" t="s">
        <v>308</v>
      </c>
      <c r="D552" s="291"/>
      <c r="E552" s="367">
        <f aca="true" t="shared" si="126" ref="E552:J552">SUM(E553)</f>
        <v>152450</v>
      </c>
      <c r="F552" s="367">
        <f t="shared" si="126"/>
        <v>40000</v>
      </c>
      <c r="G552" s="367">
        <f>SUM(G553)</f>
        <v>40000</v>
      </c>
      <c r="H552" s="367">
        <f t="shared" si="126"/>
        <v>0</v>
      </c>
      <c r="I552" s="367">
        <f t="shared" si="126"/>
        <v>0</v>
      </c>
      <c r="J552" s="367">
        <f t="shared" si="126"/>
        <v>40000</v>
      </c>
      <c r="K552" s="64">
        <f t="shared" si="123"/>
        <v>0.26238110856018365</v>
      </c>
      <c r="L552" s="63"/>
    </row>
    <row r="553" spans="1:12" ht="15.75" customHeight="1" thickBot="1">
      <c r="A553" s="74"/>
      <c r="B553" s="94"/>
      <c r="C553" s="153" t="s">
        <v>230</v>
      </c>
      <c r="D553" s="117">
        <v>3110</v>
      </c>
      <c r="E553" s="368">
        <v>152450</v>
      </c>
      <c r="F553" s="309">
        <v>40000</v>
      </c>
      <c r="G553" s="309">
        <f>SUM(H553:J553)</f>
        <v>40000</v>
      </c>
      <c r="H553" s="309"/>
      <c r="I553" s="305"/>
      <c r="J553" s="309">
        <v>40000</v>
      </c>
      <c r="K553" s="64">
        <f t="shared" si="123"/>
        <v>0.26238110856018365</v>
      </c>
      <c r="L553" s="63"/>
    </row>
    <row r="554" spans="1:12" ht="18" customHeight="1" thickBot="1">
      <c r="A554" s="74"/>
      <c r="B554" s="269" t="s">
        <v>46</v>
      </c>
      <c r="C554" s="282" t="s">
        <v>126</v>
      </c>
      <c r="D554" s="289"/>
      <c r="E554" s="390">
        <f aca="true" t="shared" si="127" ref="E554:J554">SUM(E555:E558)</f>
        <v>674210</v>
      </c>
      <c r="F554" s="390">
        <f t="shared" si="127"/>
        <v>538189</v>
      </c>
      <c r="G554" s="390">
        <f>SUM(G555:G558)</f>
        <v>538189</v>
      </c>
      <c r="H554" s="390">
        <f t="shared" si="127"/>
        <v>458189</v>
      </c>
      <c r="I554" s="390">
        <f t="shared" si="127"/>
        <v>80000</v>
      </c>
      <c r="J554" s="390">
        <f t="shared" si="127"/>
        <v>0</v>
      </c>
      <c r="K554" s="64">
        <f t="shared" si="123"/>
        <v>0.7982512866910904</v>
      </c>
      <c r="L554" s="239"/>
    </row>
    <row r="555" spans="1:12" ht="39.75" customHeight="1" thickBot="1">
      <c r="A555" s="116"/>
      <c r="B555" s="94"/>
      <c r="C555" s="136" t="s">
        <v>333</v>
      </c>
      <c r="D555" s="316">
        <v>2630</v>
      </c>
      <c r="E555" s="370">
        <v>50000</v>
      </c>
      <c r="F555" s="295">
        <v>50000</v>
      </c>
      <c r="G555" s="295">
        <f>SUM(H555:J555)</f>
        <v>50000</v>
      </c>
      <c r="H555" s="295"/>
      <c r="I555" s="298">
        <v>50000</v>
      </c>
      <c r="J555" s="295">
        <f>IF(SUM(J556:J556)&gt;0,SUM(J556:J556),"")</f>
      </c>
      <c r="K555" s="64">
        <f t="shared" si="123"/>
        <v>1</v>
      </c>
      <c r="L555" s="240"/>
    </row>
    <row r="556" spans="1:12" ht="49.5" customHeight="1" thickBot="1">
      <c r="A556" s="74"/>
      <c r="B556" s="94"/>
      <c r="C556" s="134" t="s">
        <v>334</v>
      </c>
      <c r="D556" s="215">
        <v>2820</v>
      </c>
      <c r="E556" s="372">
        <v>30000</v>
      </c>
      <c r="F556" s="304">
        <v>30000</v>
      </c>
      <c r="G556" s="295">
        <f>SUM(H556:J556)</f>
        <v>30000</v>
      </c>
      <c r="H556" s="304"/>
      <c r="I556" s="86">
        <v>30000</v>
      </c>
      <c r="J556" s="304"/>
      <c r="K556" s="64">
        <f t="shared" si="123"/>
        <v>1</v>
      </c>
      <c r="L556" s="63"/>
    </row>
    <row r="557" spans="1:12" ht="13.5" thickBot="1">
      <c r="A557" s="74"/>
      <c r="B557" s="94"/>
      <c r="C557" s="134" t="s">
        <v>169</v>
      </c>
      <c r="D557" s="215">
        <v>4300</v>
      </c>
      <c r="E557" s="372">
        <v>577560</v>
      </c>
      <c r="F557" s="304">
        <v>441539</v>
      </c>
      <c r="G557" s="295">
        <f>SUM(H557:J557)</f>
        <v>441539</v>
      </c>
      <c r="H557" s="304">
        <v>441539</v>
      </c>
      <c r="I557" s="86"/>
      <c r="J557" s="304"/>
      <c r="K557" s="64">
        <f t="shared" si="123"/>
        <v>0.7644902694092389</v>
      </c>
      <c r="L557" s="63"/>
    </row>
    <row r="558" spans="1:12" ht="13.5" thickBot="1">
      <c r="A558" s="74"/>
      <c r="B558" s="94"/>
      <c r="C558" s="152" t="s">
        <v>202</v>
      </c>
      <c r="D558" s="317">
        <v>4440</v>
      </c>
      <c r="E558" s="374">
        <v>16650</v>
      </c>
      <c r="F558" s="306">
        <v>16650</v>
      </c>
      <c r="G558" s="295">
        <f>SUM(H558:J558)</f>
        <v>16650</v>
      </c>
      <c r="H558" s="306">
        <v>16650</v>
      </c>
      <c r="I558" s="301"/>
      <c r="J558" s="306"/>
      <c r="K558" s="64">
        <f t="shared" si="123"/>
        <v>1</v>
      </c>
      <c r="L558" s="63"/>
    </row>
    <row r="559" spans="1:12" ht="32.25" customHeight="1" thickBot="1">
      <c r="A559" s="124">
        <v>853</v>
      </c>
      <c r="B559" s="112"/>
      <c r="C559" s="284" t="s">
        <v>451</v>
      </c>
      <c r="D559" s="65"/>
      <c r="E559" s="366">
        <f aca="true" t="shared" si="128" ref="E559:J559">SUM(E560+E572)</f>
        <v>297998</v>
      </c>
      <c r="F559" s="366">
        <f t="shared" si="128"/>
        <v>249293</v>
      </c>
      <c r="G559" s="366">
        <f t="shared" si="128"/>
        <v>249293</v>
      </c>
      <c r="H559" s="366">
        <f t="shared" si="128"/>
        <v>109293</v>
      </c>
      <c r="I559" s="366">
        <f t="shared" si="128"/>
        <v>0</v>
      </c>
      <c r="J559" s="366">
        <f t="shared" si="128"/>
        <v>140000</v>
      </c>
      <c r="K559" s="64">
        <f t="shared" si="123"/>
        <v>0.8365593057671528</v>
      </c>
      <c r="L559" s="63"/>
    </row>
    <row r="560" spans="1:12" ht="13.5" thickBot="1">
      <c r="A560" s="266"/>
      <c r="B560" s="273" t="s">
        <v>233</v>
      </c>
      <c r="C560" s="278" t="s">
        <v>4</v>
      </c>
      <c r="D560" s="288"/>
      <c r="E560" s="369">
        <f aca="true" t="shared" si="129" ref="E560:J560">SUM(E561:E571)</f>
        <v>242075</v>
      </c>
      <c r="F560" s="369">
        <f t="shared" si="129"/>
        <v>249293</v>
      </c>
      <c r="G560" s="369">
        <f t="shared" si="129"/>
        <v>249293</v>
      </c>
      <c r="H560" s="369">
        <f t="shared" si="129"/>
        <v>109293</v>
      </c>
      <c r="I560" s="369">
        <f t="shared" si="129"/>
        <v>0</v>
      </c>
      <c r="J560" s="369">
        <f t="shared" si="129"/>
        <v>140000</v>
      </c>
      <c r="K560" s="64">
        <f t="shared" si="123"/>
        <v>1.029817205411546</v>
      </c>
      <c r="L560" s="63"/>
    </row>
    <row r="561" spans="1:12" ht="13.5" thickBot="1">
      <c r="A561" s="74"/>
      <c r="B561" s="94"/>
      <c r="C561" s="82" t="s">
        <v>113</v>
      </c>
      <c r="D561" s="316">
        <v>4010</v>
      </c>
      <c r="E561" s="370">
        <v>126068</v>
      </c>
      <c r="F561" s="307">
        <v>129333</v>
      </c>
      <c r="G561" s="307">
        <f>SUM(H561:J561)</f>
        <v>129333</v>
      </c>
      <c r="H561" s="307">
        <v>56703</v>
      </c>
      <c r="I561" s="307"/>
      <c r="J561" s="307">
        <v>72630</v>
      </c>
      <c r="K561" s="64">
        <f t="shared" si="123"/>
        <v>1.0258987213249993</v>
      </c>
      <c r="L561" s="63"/>
    </row>
    <row r="562" spans="1:12" ht="13.5" thickBot="1">
      <c r="A562" s="74"/>
      <c r="B562" s="94"/>
      <c r="C562" s="81" t="s">
        <v>114</v>
      </c>
      <c r="D562" s="215">
        <v>4040</v>
      </c>
      <c r="E562" s="372">
        <v>10421</v>
      </c>
      <c r="F562" s="304">
        <v>10577</v>
      </c>
      <c r="G562" s="307">
        <f aca="true" t="shared" si="130" ref="G562:G571">SUM(H562:J562)</f>
        <v>10577</v>
      </c>
      <c r="H562" s="304">
        <v>4637</v>
      </c>
      <c r="I562" s="304"/>
      <c r="J562" s="304">
        <v>5940</v>
      </c>
      <c r="K562" s="64">
        <f t="shared" si="123"/>
        <v>1.014969772574609</v>
      </c>
      <c r="L562" s="63"/>
    </row>
    <row r="563" spans="1:12" ht="13.5" thickBot="1">
      <c r="A563" s="74"/>
      <c r="B563" s="94"/>
      <c r="C563" s="81" t="s">
        <v>115</v>
      </c>
      <c r="D563" s="215">
        <v>4110</v>
      </c>
      <c r="E563" s="372">
        <v>23517</v>
      </c>
      <c r="F563" s="304">
        <v>24056</v>
      </c>
      <c r="G563" s="307">
        <f t="shared" si="130"/>
        <v>24056</v>
      </c>
      <c r="H563" s="304">
        <v>10547</v>
      </c>
      <c r="I563" s="304"/>
      <c r="J563" s="304">
        <v>13509</v>
      </c>
      <c r="K563" s="64">
        <f t="shared" si="123"/>
        <v>1.022919590083769</v>
      </c>
      <c r="L563" s="63"/>
    </row>
    <row r="564" spans="1:12" ht="13.5" thickBot="1">
      <c r="A564" s="74"/>
      <c r="B564" s="94"/>
      <c r="C564" s="81" t="s">
        <v>187</v>
      </c>
      <c r="D564" s="215">
        <v>4120</v>
      </c>
      <c r="E564" s="372">
        <v>3344</v>
      </c>
      <c r="F564" s="304">
        <v>3421</v>
      </c>
      <c r="G564" s="307">
        <f t="shared" si="130"/>
        <v>3421</v>
      </c>
      <c r="H564" s="304">
        <v>1500</v>
      </c>
      <c r="I564" s="304"/>
      <c r="J564" s="304">
        <v>1921</v>
      </c>
      <c r="K564" s="64">
        <f t="shared" si="123"/>
        <v>1.0230263157894737</v>
      </c>
      <c r="L564" s="63"/>
    </row>
    <row r="565" spans="1:12" ht="13.5" thickBot="1">
      <c r="A565" s="74"/>
      <c r="B565" s="94"/>
      <c r="C565" s="81" t="s">
        <v>116</v>
      </c>
      <c r="D565" s="215">
        <v>4210</v>
      </c>
      <c r="E565" s="372">
        <v>16865</v>
      </c>
      <c r="F565" s="304">
        <v>22148</v>
      </c>
      <c r="G565" s="307">
        <f t="shared" si="130"/>
        <v>22148</v>
      </c>
      <c r="H565" s="304">
        <v>9711</v>
      </c>
      <c r="I565" s="304"/>
      <c r="J565" s="304">
        <v>12437</v>
      </c>
      <c r="K565" s="64">
        <f t="shared" si="123"/>
        <v>1.3132522976578713</v>
      </c>
      <c r="L565" s="63"/>
    </row>
    <row r="566" spans="1:12" ht="13.5" thickBot="1">
      <c r="A566" s="74"/>
      <c r="B566" s="94"/>
      <c r="C566" s="81" t="s">
        <v>117</v>
      </c>
      <c r="D566" s="215">
        <v>4260</v>
      </c>
      <c r="E566" s="372">
        <v>1474</v>
      </c>
      <c r="F566" s="304">
        <v>1496</v>
      </c>
      <c r="G566" s="307">
        <f t="shared" si="130"/>
        <v>1496</v>
      </c>
      <c r="H566" s="304">
        <v>356</v>
      </c>
      <c r="I566" s="304"/>
      <c r="J566" s="304">
        <v>1140</v>
      </c>
      <c r="K566" s="64">
        <f t="shared" si="123"/>
        <v>1.0149253731343284</v>
      </c>
      <c r="L566" s="63"/>
    </row>
    <row r="567" spans="1:12" ht="13.5" thickBot="1">
      <c r="A567" s="74"/>
      <c r="B567" s="94"/>
      <c r="C567" s="81" t="s">
        <v>119</v>
      </c>
      <c r="D567" s="215">
        <v>4300</v>
      </c>
      <c r="E567" s="372">
        <v>25453</v>
      </c>
      <c r="F567" s="304">
        <v>22835</v>
      </c>
      <c r="G567" s="307">
        <f t="shared" si="130"/>
        <v>22835</v>
      </c>
      <c r="H567" s="304">
        <v>10012</v>
      </c>
      <c r="I567" s="304"/>
      <c r="J567" s="304">
        <v>12823</v>
      </c>
      <c r="K567" s="64">
        <f t="shared" si="123"/>
        <v>0.8971437551565631</v>
      </c>
      <c r="L567" s="63"/>
    </row>
    <row r="568" spans="1:12" ht="13.5" thickBot="1">
      <c r="A568" s="74"/>
      <c r="B568" s="94"/>
      <c r="C568" s="81" t="s">
        <v>120</v>
      </c>
      <c r="D568" s="215">
        <v>4410</v>
      </c>
      <c r="E568" s="372">
        <v>2000</v>
      </c>
      <c r="F568" s="304">
        <v>2000</v>
      </c>
      <c r="G568" s="307">
        <f t="shared" si="130"/>
        <v>2000</v>
      </c>
      <c r="H568" s="304">
        <v>1000</v>
      </c>
      <c r="I568" s="304"/>
      <c r="J568" s="304">
        <v>1000</v>
      </c>
      <c r="K568" s="64">
        <f t="shared" si="123"/>
        <v>1</v>
      </c>
      <c r="L568" s="63"/>
    </row>
    <row r="569" spans="1:12" ht="13.5" thickBot="1">
      <c r="A569" s="74"/>
      <c r="B569" s="94"/>
      <c r="C569" s="81" t="s">
        <v>304</v>
      </c>
      <c r="D569" s="215">
        <v>4440</v>
      </c>
      <c r="E569" s="372">
        <v>2933</v>
      </c>
      <c r="F569" s="304">
        <v>2977</v>
      </c>
      <c r="G569" s="307">
        <f t="shared" si="130"/>
        <v>2977</v>
      </c>
      <c r="H569" s="304">
        <v>1477</v>
      </c>
      <c r="I569" s="304"/>
      <c r="J569" s="304">
        <v>1500</v>
      </c>
      <c r="K569" s="64">
        <f t="shared" si="123"/>
        <v>1.0150017047391748</v>
      </c>
      <c r="L569" s="63"/>
    </row>
    <row r="570" spans="1:12" ht="13.5" thickBot="1">
      <c r="A570" s="74"/>
      <c r="B570" s="94"/>
      <c r="C570" s="134" t="s">
        <v>381</v>
      </c>
      <c r="D570" s="215">
        <v>4170</v>
      </c>
      <c r="E570" s="372">
        <v>30000</v>
      </c>
      <c r="F570" s="304">
        <v>30450</v>
      </c>
      <c r="G570" s="307">
        <f t="shared" si="130"/>
        <v>30450</v>
      </c>
      <c r="H570" s="304">
        <v>13350</v>
      </c>
      <c r="I570" s="304"/>
      <c r="J570" s="304">
        <v>17100</v>
      </c>
      <c r="K570" s="64">
        <f t="shared" si="123"/>
        <v>1.015</v>
      </c>
      <c r="L570" s="63"/>
    </row>
    <row r="571" spans="1:12" ht="13.5" thickBot="1">
      <c r="A571" s="74"/>
      <c r="B571" s="94"/>
      <c r="C571" s="145" t="s">
        <v>228</v>
      </c>
      <c r="D571" s="317">
        <v>6060</v>
      </c>
      <c r="E571" s="374"/>
      <c r="F571" s="306"/>
      <c r="G571" s="307">
        <f t="shared" si="130"/>
        <v>0</v>
      </c>
      <c r="H571" s="306"/>
      <c r="I571" s="306"/>
      <c r="J571" s="306"/>
      <c r="K571" s="64"/>
      <c r="L571" s="63"/>
    </row>
    <row r="572" spans="1:12" ht="13.5" thickBot="1">
      <c r="A572" s="74"/>
      <c r="B572" s="267" t="s">
        <v>383</v>
      </c>
      <c r="C572" s="285" t="s">
        <v>382</v>
      </c>
      <c r="D572" s="291"/>
      <c r="E572" s="367">
        <f aca="true" t="shared" si="131" ref="E572:J572">SUM(E573:E574)</f>
        <v>55923</v>
      </c>
      <c r="F572" s="367">
        <f t="shared" si="131"/>
        <v>0</v>
      </c>
      <c r="G572" s="367">
        <f t="shared" si="131"/>
        <v>0</v>
      </c>
      <c r="H572" s="367">
        <f t="shared" si="131"/>
        <v>0</v>
      </c>
      <c r="I572" s="367">
        <f t="shared" si="131"/>
        <v>0</v>
      </c>
      <c r="J572" s="367">
        <f t="shared" si="131"/>
        <v>0</v>
      </c>
      <c r="K572" s="64">
        <f t="shared" si="123"/>
        <v>0</v>
      </c>
      <c r="L572" s="63"/>
    </row>
    <row r="573" spans="1:12" ht="13.5" thickBot="1">
      <c r="A573" s="74"/>
      <c r="B573" s="94"/>
      <c r="C573" s="82" t="s">
        <v>384</v>
      </c>
      <c r="D573" s="316">
        <v>3020</v>
      </c>
      <c r="E573" s="370">
        <v>30411</v>
      </c>
      <c r="F573" s="307"/>
      <c r="G573" s="307">
        <f>SUM(H573:J573)</f>
        <v>0</v>
      </c>
      <c r="H573" s="307"/>
      <c r="I573" s="298"/>
      <c r="J573" s="307"/>
      <c r="K573" s="64">
        <f t="shared" si="123"/>
        <v>0</v>
      </c>
      <c r="L573" s="63"/>
    </row>
    <row r="574" spans="1:12" ht="13.5" thickBot="1">
      <c r="A574" s="74"/>
      <c r="B574" s="94"/>
      <c r="C574" s="152" t="s">
        <v>230</v>
      </c>
      <c r="D574" s="317">
        <v>3110</v>
      </c>
      <c r="E574" s="374">
        <v>25512</v>
      </c>
      <c r="F574" s="306"/>
      <c r="G574" s="307">
        <f>SUM(H574:J574)</f>
        <v>0</v>
      </c>
      <c r="H574" s="306"/>
      <c r="I574" s="301"/>
      <c r="J574" s="306"/>
      <c r="K574" s="64">
        <f t="shared" si="123"/>
        <v>0</v>
      </c>
      <c r="L574" s="63"/>
    </row>
    <row r="575" spans="1:12" ht="21.75" customHeight="1" thickBot="1">
      <c r="A575" s="124">
        <v>854</v>
      </c>
      <c r="B575" s="52"/>
      <c r="C575" s="147" t="s">
        <v>235</v>
      </c>
      <c r="D575" s="65"/>
      <c r="E575" s="376">
        <f aca="true" t="shared" si="132" ref="E575:J575">SUM(E576+E578+E581+E585+E596+E601)</f>
        <v>5815337</v>
      </c>
      <c r="F575" s="376">
        <f t="shared" si="132"/>
        <v>5046657</v>
      </c>
      <c r="G575" s="376">
        <f t="shared" si="132"/>
        <v>4930657</v>
      </c>
      <c r="H575" s="376">
        <f t="shared" si="132"/>
        <v>434622</v>
      </c>
      <c r="I575" s="376">
        <f t="shared" si="132"/>
        <v>4496035</v>
      </c>
      <c r="J575" s="376">
        <f t="shared" si="132"/>
        <v>0</v>
      </c>
      <c r="K575" s="64">
        <f t="shared" si="123"/>
        <v>0.8478712411679667</v>
      </c>
      <c r="L575" s="241"/>
    </row>
    <row r="576" spans="1:12" ht="18" customHeight="1" thickBot="1">
      <c r="A576" s="125"/>
      <c r="B576" s="268">
        <v>85401</v>
      </c>
      <c r="C576" s="281" t="s">
        <v>236</v>
      </c>
      <c r="D576" s="288"/>
      <c r="E576" s="382">
        <f aca="true" t="shared" si="133" ref="E576:J576">SUM(E577)</f>
        <v>1330328</v>
      </c>
      <c r="F576" s="382">
        <f t="shared" si="133"/>
        <v>1300474</v>
      </c>
      <c r="G576" s="382">
        <f t="shared" si="133"/>
        <v>1229474</v>
      </c>
      <c r="H576" s="382">
        <f t="shared" si="133"/>
        <v>0</v>
      </c>
      <c r="I576" s="382">
        <f t="shared" si="133"/>
        <v>1229474</v>
      </c>
      <c r="J576" s="382">
        <f t="shared" si="133"/>
        <v>0</v>
      </c>
      <c r="K576" s="64">
        <f t="shared" si="123"/>
        <v>0.9241886211520768</v>
      </c>
      <c r="L576" s="239"/>
    </row>
    <row r="577" spans="1:12" ht="13.5" thickBot="1">
      <c r="A577" s="74"/>
      <c r="B577" s="94"/>
      <c r="C577" s="153" t="s">
        <v>102</v>
      </c>
      <c r="D577" s="117">
        <v>2650</v>
      </c>
      <c r="E577" s="368">
        <v>1330328</v>
      </c>
      <c r="F577" s="309">
        <v>1300474</v>
      </c>
      <c r="G577" s="309">
        <f>SUM(H577:J577)</f>
        <v>1229474</v>
      </c>
      <c r="H577" s="309"/>
      <c r="I577" s="305">
        <v>1229474</v>
      </c>
      <c r="J577" s="309"/>
      <c r="K577" s="64">
        <f t="shared" si="123"/>
        <v>0.9241886211520768</v>
      </c>
      <c r="L577" s="63"/>
    </row>
    <row r="578" spans="1:12" ht="27" customHeight="1" thickBot="1">
      <c r="A578" s="74"/>
      <c r="B578" s="269">
        <v>85406</v>
      </c>
      <c r="C578" s="286" t="s">
        <v>372</v>
      </c>
      <c r="D578" s="289"/>
      <c r="E578" s="390">
        <f aca="true" t="shared" si="134" ref="E578:J578">SUM(E579:E580)</f>
        <v>707729</v>
      </c>
      <c r="F578" s="390">
        <f t="shared" si="134"/>
        <v>717328</v>
      </c>
      <c r="G578" s="390">
        <f t="shared" si="134"/>
        <v>717328</v>
      </c>
      <c r="H578" s="390">
        <f t="shared" si="134"/>
        <v>0</v>
      </c>
      <c r="I578" s="390">
        <f t="shared" si="134"/>
        <v>717328</v>
      </c>
      <c r="J578" s="390">
        <f t="shared" si="134"/>
        <v>0</v>
      </c>
      <c r="K578" s="64">
        <f t="shared" si="123"/>
        <v>1.0135631011305175</v>
      </c>
      <c r="L578" s="239"/>
    </row>
    <row r="579" spans="1:12" ht="13.5" thickBot="1">
      <c r="A579" s="116"/>
      <c r="B579" s="94"/>
      <c r="C579" s="136" t="s">
        <v>92</v>
      </c>
      <c r="D579" s="316">
        <v>2650</v>
      </c>
      <c r="E579" s="370">
        <v>707729</v>
      </c>
      <c r="F579" s="307">
        <v>717328</v>
      </c>
      <c r="G579" s="307">
        <f>SUM(H579:J579)</f>
        <v>717328</v>
      </c>
      <c r="H579" s="307"/>
      <c r="I579" s="298">
        <v>717328</v>
      </c>
      <c r="J579" s="307"/>
      <c r="K579" s="64">
        <f t="shared" si="123"/>
        <v>1.0135631011305175</v>
      </c>
      <c r="L579" s="63"/>
    </row>
    <row r="580" spans="1:12" ht="13.5" thickBot="1">
      <c r="A580" s="74"/>
      <c r="B580" s="94"/>
      <c r="C580" s="152"/>
      <c r="D580" s="317"/>
      <c r="E580" s="374"/>
      <c r="F580" s="306"/>
      <c r="G580" s="307">
        <f>SUM(H580:J580)</f>
        <v>0</v>
      </c>
      <c r="H580" s="306"/>
      <c r="I580" s="301"/>
      <c r="J580" s="306"/>
      <c r="K580" s="64"/>
      <c r="L580" s="63"/>
    </row>
    <row r="581" spans="1:12" ht="18" customHeight="1" thickBot="1">
      <c r="A581" s="74"/>
      <c r="B581" s="269">
        <v>85410</v>
      </c>
      <c r="C581" s="282" t="s">
        <v>238</v>
      </c>
      <c r="D581" s="289"/>
      <c r="E581" s="390">
        <f aca="true" t="shared" si="135" ref="E581:J581">SUM(E582:E584)</f>
        <v>2363331</v>
      </c>
      <c r="F581" s="390">
        <f t="shared" si="135"/>
        <v>2594233</v>
      </c>
      <c r="G581" s="390">
        <f t="shared" si="135"/>
        <v>2549233</v>
      </c>
      <c r="H581" s="390">
        <f t="shared" si="135"/>
        <v>0</v>
      </c>
      <c r="I581" s="390">
        <f t="shared" si="135"/>
        <v>2549233</v>
      </c>
      <c r="J581" s="390">
        <f t="shared" si="135"/>
        <v>0</v>
      </c>
      <c r="K581" s="64">
        <f t="shared" si="123"/>
        <v>1.0786610085510662</v>
      </c>
      <c r="L581" s="239"/>
    </row>
    <row r="582" spans="1:12" ht="24.75" thickBot="1">
      <c r="A582" s="116"/>
      <c r="B582" s="94"/>
      <c r="C582" s="411" t="s">
        <v>414</v>
      </c>
      <c r="D582" s="316">
        <v>2540</v>
      </c>
      <c r="E582" s="370">
        <v>182556</v>
      </c>
      <c r="F582" s="307">
        <v>185550</v>
      </c>
      <c r="G582" s="307">
        <f>SUM(H582:J582)</f>
        <v>185550</v>
      </c>
      <c r="H582" s="307"/>
      <c r="I582" s="298">
        <v>185550</v>
      </c>
      <c r="J582" s="307"/>
      <c r="K582" s="64">
        <f t="shared" si="123"/>
        <v>1.0164004469861303</v>
      </c>
      <c r="L582" s="63"/>
    </row>
    <row r="583" spans="1:12" ht="13.5" thickBot="1">
      <c r="A583" s="74"/>
      <c r="B583" s="94"/>
      <c r="C583" s="134" t="s">
        <v>103</v>
      </c>
      <c r="D583" s="215">
        <v>2650</v>
      </c>
      <c r="E583" s="372">
        <v>2166775</v>
      </c>
      <c r="F583" s="304">
        <v>2263683</v>
      </c>
      <c r="G583" s="307">
        <f>SUM(H583:J583)</f>
        <v>2218683</v>
      </c>
      <c r="H583" s="304"/>
      <c r="I583" s="86">
        <v>2218683</v>
      </c>
      <c r="J583" s="304"/>
      <c r="K583" s="64">
        <f t="shared" si="123"/>
        <v>1.0239563406445062</v>
      </c>
      <c r="L583" s="63"/>
    </row>
    <row r="584" spans="1:12" ht="36" customHeight="1" thickBot="1">
      <c r="A584" s="74"/>
      <c r="B584" s="94"/>
      <c r="C584" s="145" t="s">
        <v>416</v>
      </c>
      <c r="D584" s="317">
        <v>6210</v>
      </c>
      <c r="E584" s="374">
        <v>14000</v>
      </c>
      <c r="F584" s="306">
        <v>145000</v>
      </c>
      <c r="G584" s="307">
        <f>SUM(H584:J584)</f>
        <v>145000</v>
      </c>
      <c r="H584" s="306"/>
      <c r="I584" s="301">
        <v>145000</v>
      </c>
      <c r="J584" s="306"/>
      <c r="K584" s="64">
        <f t="shared" si="123"/>
        <v>10.357142857142858</v>
      </c>
      <c r="L584" s="63"/>
    </row>
    <row r="585" spans="1:12" ht="22.5" customHeight="1" thickBot="1">
      <c r="A585" s="74"/>
      <c r="B585" s="272" t="s">
        <v>491</v>
      </c>
      <c r="C585" s="287" t="s">
        <v>242</v>
      </c>
      <c r="D585" s="289"/>
      <c r="E585" s="367">
        <f aca="true" t="shared" si="136" ref="E585:J585">SUM(E586:E595)</f>
        <v>1370710</v>
      </c>
      <c r="F585" s="367">
        <f t="shared" si="136"/>
        <v>387169</v>
      </c>
      <c r="G585" s="367">
        <f t="shared" si="136"/>
        <v>387169</v>
      </c>
      <c r="H585" s="367">
        <f t="shared" si="136"/>
        <v>387169</v>
      </c>
      <c r="I585" s="367">
        <f t="shared" si="136"/>
        <v>0</v>
      </c>
      <c r="J585" s="367">
        <f t="shared" si="136"/>
        <v>0</v>
      </c>
      <c r="K585" s="64">
        <f t="shared" si="123"/>
        <v>0.2824587257698565</v>
      </c>
      <c r="L585" s="63"/>
    </row>
    <row r="586" spans="1:12" ht="17.25" customHeight="1" thickBot="1">
      <c r="A586" s="120"/>
      <c r="B586" s="111"/>
      <c r="C586" s="420" t="s">
        <v>386</v>
      </c>
      <c r="D586" s="290">
        <v>3248</v>
      </c>
      <c r="E586" s="370">
        <v>522478</v>
      </c>
      <c r="F586" s="58">
        <v>228738</v>
      </c>
      <c r="G586" s="58">
        <f>SUM(H586:J586)</f>
        <v>228738</v>
      </c>
      <c r="H586" s="58">
        <v>228738</v>
      </c>
      <c r="I586" s="58"/>
      <c r="J586" s="58"/>
      <c r="K586" s="64">
        <f t="shared" si="123"/>
        <v>0.4377945100080769</v>
      </c>
      <c r="L586" s="410"/>
    </row>
    <row r="587" spans="1:12" ht="16.5" customHeight="1" thickBot="1">
      <c r="A587" s="74"/>
      <c r="B587" s="94"/>
      <c r="C587" s="81" t="s">
        <v>391</v>
      </c>
      <c r="D587" s="215">
        <v>3240</v>
      </c>
      <c r="E587" s="372">
        <v>598349</v>
      </c>
      <c r="F587" s="304">
        <v>60400</v>
      </c>
      <c r="G587" s="58">
        <f aca="true" t="shared" si="137" ref="G587:G595">SUM(H587:J587)</f>
        <v>60400</v>
      </c>
      <c r="H587" s="304">
        <v>60400</v>
      </c>
      <c r="I587" s="86"/>
      <c r="J587" s="304"/>
      <c r="K587" s="64">
        <f t="shared" si="123"/>
        <v>0.10094443209564986</v>
      </c>
      <c r="L587" s="63"/>
    </row>
    <row r="588" spans="1:12" ht="15" customHeight="1" thickBot="1">
      <c r="A588" s="74"/>
      <c r="B588" s="94"/>
      <c r="C588" s="421" t="s">
        <v>391</v>
      </c>
      <c r="D588" s="215">
        <v>3249</v>
      </c>
      <c r="E588" s="372">
        <v>239098</v>
      </c>
      <c r="F588" s="304">
        <v>98031</v>
      </c>
      <c r="G588" s="58">
        <f t="shared" si="137"/>
        <v>98031</v>
      </c>
      <c r="H588" s="304">
        <v>98031</v>
      </c>
      <c r="I588" s="86"/>
      <c r="J588" s="304"/>
      <c r="K588" s="64">
        <f t="shared" si="123"/>
        <v>0.4100034295560816</v>
      </c>
      <c r="L588" s="63"/>
    </row>
    <row r="589" spans="1:12" ht="15" customHeight="1" thickBot="1">
      <c r="A589" s="74"/>
      <c r="B589" s="94"/>
      <c r="C589" s="81" t="s">
        <v>387</v>
      </c>
      <c r="D589" s="215">
        <v>4118</v>
      </c>
      <c r="E589" s="372">
        <v>1060</v>
      </c>
      <c r="F589" s="304"/>
      <c r="G589" s="58">
        <f t="shared" si="137"/>
        <v>0</v>
      </c>
      <c r="H589" s="304"/>
      <c r="I589" s="86"/>
      <c r="J589" s="304"/>
      <c r="K589" s="64">
        <f t="shared" si="123"/>
        <v>0</v>
      </c>
      <c r="L589" s="63"/>
    </row>
    <row r="590" spans="1:12" ht="15" customHeight="1" thickBot="1">
      <c r="A590" s="74"/>
      <c r="B590" s="94"/>
      <c r="C590" s="81" t="s">
        <v>115</v>
      </c>
      <c r="D590" s="215">
        <v>4119</v>
      </c>
      <c r="E590" s="372">
        <v>455</v>
      </c>
      <c r="F590" s="304"/>
      <c r="G590" s="58">
        <f t="shared" si="137"/>
        <v>0</v>
      </c>
      <c r="H590" s="304"/>
      <c r="I590" s="86"/>
      <c r="J590" s="304"/>
      <c r="K590" s="64">
        <f t="shared" si="123"/>
        <v>0</v>
      </c>
      <c r="L590" s="63"/>
    </row>
    <row r="591" spans="1:12" ht="15" customHeight="1" thickBot="1">
      <c r="A591" s="74"/>
      <c r="B591" s="94"/>
      <c r="C591" s="81" t="s">
        <v>388</v>
      </c>
      <c r="D591" s="215">
        <v>4128</v>
      </c>
      <c r="E591" s="372">
        <v>151</v>
      </c>
      <c r="F591" s="304"/>
      <c r="G591" s="58">
        <f t="shared" si="137"/>
        <v>0</v>
      </c>
      <c r="H591" s="304"/>
      <c r="I591" s="86"/>
      <c r="J591" s="304"/>
      <c r="K591" s="64">
        <f t="shared" si="123"/>
        <v>0</v>
      </c>
      <c r="L591" s="63"/>
    </row>
    <row r="592" spans="1:12" ht="15" customHeight="1" thickBot="1">
      <c r="A592" s="74"/>
      <c r="B592" s="94"/>
      <c r="C592" s="81" t="s">
        <v>187</v>
      </c>
      <c r="D592" s="215">
        <v>4129</v>
      </c>
      <c r="E592" s="372">
        <v>65</v>
      </c>
      <c r="F592" s="304"/>
      <c r="G592" s="58">
        <f t="shared" si="137"/>
        <v>0</v>
      </c>
      <c r="H592" s="304"/>
      <c r="I592" s="86"/>
      <c r="J592" s="304"/>
      <c r="K592" s="64">
        <f t="shared" si="123"/>
        <v>0</v>
      </c>
      <c r="L592" s="63"/>
    </row>
    <row r="593" spans="1:12" ht="15" customHeight="1" thickBot="1">
      <c r="A593" s="74"/>
      <c r="B593" s="94"/>
      <c r="C593" s="81" t="s">
        <v>389</v>
      </c>
      <c r="D593" s="215">
        <v>4178</v>
      </c>
      <c r="E593" s="372">
        <v>6149</v>
      </c>
      <c r="F593" s="304"/>
      <c r="G593" s="58">
        <f t="shared" si="137"/>
        <v>0</v>
      </c>
      <c r="H593" s="304"/>
      <c r="I593" s="86"/>
      <c r="J593" s="304"/>
      <c r="K593" s="64">
        <f t="shared" si="123"/>
        <v>0</v>
      </c>
      <c r="L593" s="63"/>
    </row>
    <row r="594" spans="1:12" ht="15" customHeight="1" thickBot="1">
      <c r="A594" s="74"/>
      <c r="B594" s="94"/>
      <c r="C594" s="81" t="s">
        <v>365</v>
      </c>
      <c r="D594" s="215">
        <v>4179</v>
      </c>
      <c r="E594" s="372">
        <v>2635</v>
      </c>
      <c r="F594" s="304"/>
      <c r="G594" s="58">
        <f t="shared" si="137"/>
        <v>0</v>
      </c>
      <c r="H594" s="304"/>
      <c r="I594" s="86"/>
      <c r="J594" s="304"/>
      <c r="K594" s="64">
        <f t="shared" si="123"/>
        <v>0</v>
      </c>
      <c r="L594" s="63"/>
    </row>
    <row r="595" spans="1:12" ht="15" customHeight="1" thickBot="1">
      <c r="A595" s="74"/>
      <c r="B595" s="94"/>
      <c r="C595" s="152" t="s">
        <v>385</v>
      </c>
      <c r="D595" s="317">
        <v>4219</v>
      </c>
      <c r="E595" s="374">
        <v>270</v>
      </c>
      <c r="F595" s="306"/>
      <c r="G595" s="58">
        <f t="shared" si="137"/>
        <v>0</v>
      </c>
      <c r="H595" s="306"/>
      <c r="I595" s="301"/>
      <c r="J595" s="306"/>
      <c r="K595" s="64">
        <f t="shared" si="123"/>
        <v>0</v>
      </c>
      <c r="L595" s="63"/>
    </row>
    <row r="596" spans="1:12" ht="18" customHeight="1" thickBot="1">
      <c r="A596" s="74"/>
      <c r="B596" s="269" t="s">
        <v>295</v>
      </c>
      <c r="C596" s="282" t="s">
        <v>296</v>
      </c>
      <c r="D596" s="289"/>
      <c r="E596" s="390">
        <f aca="true" t="shared" si="138" ref="E596:J596">SUM(E597:E600)</f>
        <v>16272</v>
      </c>
      <c r="F596" s="390">
        <f t="shared" si="138"/>
        <v>17291</v>
      </c>
      <c r="G596" s="390">
        <f t="shared" si="138"/>
        <v>17291</v>
      </c>
      <c r="H596" s="390">
        <f t="shared" si="138"/>
        <v>17291</v>
      </c>
      <c r="I596" s="390">
        <f t="shared" si="138"/>
        <v>0</v>
      </c>
      <c r="J596" s="390">
        <f t="shared" si="138"/>
        <v>0</v>
      </c>
      <c r="K596" s="64">
        <f t="shared" si="123"/>
        <v>1.0626229105211407</v>
      </c>
      <c r="L596" s="241"/>
    </row>
    <row r="597" spans="1:12" ht="13.5" thickBot="1">
      <c r="A597" s="128"/>
      <c r="B597" s="94" t="s">
        <v>481</v>
      </c>
      <c r="C597" s="82" t="s">
        <v>119</v>
      </c>
      <c r="D597" s="325">
        <v>4300</v>
      </c>
      <c r="E597" s="370">
        <v>10834</v>
      </c>
      <c r="F597" s="307">
        <v>13639</v>
      </c>
      <c r="G597" s="307">
        <f>SUM(H597:J597)</f>
        <v>13639</v>
      </c>
      <c r="H597" s="307">
        <v>13639</v>
      </c>
      <c r="I597" s="298"/>
      <c r="J597" s="307"/>
      <c r="K597" s="64">
        <f t="shared" si="123"/>
        <v>1.2589071441757431</v>
      </c>
      <c r="L597" s="63"/>
    </row>
    <row r="598" spans="1:12" ht="13.5" thickBot="1">
      <c r="A598" s="128"/>
      <c r="B598" s="94" t="s">
        <v>481</v>
      </c>
      <c r="C598" s="81" t="s">
        <v>120</v>
      </c>
      <c r="D598" s="215">
        <v>4410</v>
      </c>
      <c r="E598" s="372">
        <v>1997</v>
      </c>
      <c r="F598" s="304"/>
      <c r="G598" s="307">
        <f>SUM(H598:J598)</f>
        <v>0</v>
      </c>
      <c r="H598" s="304"/>
      <c r="I598" s="86"/>
      <c r="J598" s="304"/>
      <c r="K598" s="64">
        <f t="shared" si="123"/>
        <v>0</v>
      </c>
      <c r="L598" s="63"/>
    </row>
    <row r="599" spans="1:12" ht="13.5" thickBot="1">
      <c r="A599" s="128"/>
      <c r="B599" s="94" t="s">
        <v>480</v>
      </c>
      <c r="C599" s="81" t="s">
        <v>119</v>
      </c>
      <c r="D599" s="326">
        <v>4300</v>
      </c>
      <c r="E599" s="372">
        <v>3441</v>
      </c>
      <c r="F599" s="304">
        <v>3652</v>
      </c>
      <c r="G599" s="307">
        <f>SUM(H599:J599)</f>
        <v>3652</v>
      </c>
      <c r="H599" s="304">
        <v>3652</v>
      </c>
      <c r="I599" s="86"/>
      <c r="J599" s="304"/>
      <c r="K599" s="64">
        <f t="shared" si="123"/>
        <v>1.061319383900029</v>
      </c>
      <c r="L599" s="63"/>
    </row>
    <row r="600" spans="1:12" ht="13.5" thickBot="1">
      <c r="A600" s="74"/>
      <c r="B600" s="94" t="s">
        <v>480</v>
      </c>
      <c r="C600" s="152" t="s">
        <v>120</v>
      </c>
      <c r="D600" s="317">
        <v>4410</v>
      </c>
      <c r="E600" s="374"/>
      <c r="F600" s="306"/>
      <c r="G600" s="307">
        <f>SUM(H600:J600)</f>
        <v>0</v>
      </c>
      <c r="H600" s="306"/>
      <c r="I600" s="301"/>
      <c r="J600" s="306"/>
      <c r="K600" s="64"/>
      <c r="L600" s="63"/>
    </row>
    <row r="601" spans="1:12" ht="18" customHeight="1" thickBot="1">
      <c r="A601" s="74"/>
      <c r="B601" s="269" t="s">
        <v>239</v>
      </c>
      <c r="C601" s="282" t="s">
        <v>241</v>
      </c>
      <c r="D601" s="289" t="s">
        <v>237</v>
      </c>
      <c r="E601" s="390">
        <f aca="true" t="shared" si="139" ref="E601:J601">SUM(E602:E604)</f>
        <v>26967</v>
      </c>
      <c r="F601" s="390">
        <f t="shared" si="139"/>
        <v>30162</v>
      </c>
      <c r="G601" s="390">
        <f t="shared" si="139"/>
        <v>30162</v>
      </c>
      <c r="H601" s="390">
        <f t="shared" si="139"/>
        <v>30162</v>
      </c>
      <c r="I601" s="390">
        <f t="shared" si="139"/>
        <v>0</v>
      </c>
      <c r="J601" s="390">
        <f t="shared" si="139"/>
        <v>0</v>
      </c>
      <c r="K601" s="64">
        <f aca="true" t="shared" si="140" ref="K601:K662">G601/E601</f>
        <v>1.1184781399488264</v>
      </c>
      <c r="L601" s="239"/>
    </row>
    <row r="602" spans="1:12" ht="13.5" thickBot="1">
      <c r="A602" s="116"/>
      <c r="B602" s="94" t="s">
        <v>480</v>
      </c>
      <c r="C602" s="82" t="s">
        <v>482</v>
      </c>
      <c r="D602" s="316">
        <v>4440</v>
      </c>
      <c r="E602" s="370"/>
      <c r="F602" s="307"/>
      <c r="G602" s="307">
        <f>SUM(H602:J602)</f>
        <v>0</v>
      </c>
      <c r="H602" s="307"/>
      <c r="I602" s="298"/>
      <c r="J602" s="307"/>
      <c r="K602" s="64"/>
      <c r="L602" s="63"/>
    </row>
    <row r="603" spans="1:12" ht="13.5" thickBot="1">
      <c r="A603" s="74"/>
      <c r="B603" s="94" t="s">
        <v>481</v>
      </c>
      <c r="C603" s="81" t="s">
        <v>483</v>
      </c>
      <c r="D603" s="215">
        <v>4440</v>
      </c>
      <c r="E603" s="372">
        <v>26967</v>
      </c>
      <c r="F603" s="304">
        <v>30162</v>
      </c>
      <c r="G603" s="307">
        <f>SUM(H603:J603)</f>
        <v>30162</v>
      </c>
      <c r="H603" s="304">
        <v>30162</v>
      </c>
      <c r="I603" s="86"/>
      <c r="J603" s="304"/>
      <c r="K603" s="64">
        <f t="shared" si="140"/>
        <v>1.1184781399488264</v>
      </c>
      <c r="L603" s="63"/>
    </row>
    <row r="604" spans="1:12" ht="13.5" thickBot="1">
      <c r="A604" s="74"/>
      <c r="B604" s="94"/>
      <c r="C604" s="152"/>
      <c r="D604" s="317"/>
      <c r="E604" s="374"/>
      <c r="F604" s="306"/>
      <c r="G604" s="307">
        <f>SUM(H604:J604)</f>
        <v>0</v>
      </c>
      <c r="H604" s="306"/>
      <c r="I604" s="301"/>
      <c r="J604" s="306"/>
      <c r="K604" s="64"/>
      <c r="L604" s="63"/>
    </row>
    <row r="605" spans="1:12" ht="21" customHeight="1" thickBot="1">
      <c r="A605" s="124">
        <v>900</v>
      </c>
      <c r="B605" s="52"/>
      <c r="C605" s="147" t="s">
        <v>244</v>
      </c>
      <c r="D605" s="65"/>
      <c r="E605" s="376">
        <f aca="true" t="shared" si="141" ref="E605:J605">SUM(E606+E611+E615+E623+E627+E629+E633+E635)</f>
        <v>13969200</v>
      </c>
      <c r="F605" s="376">
        <f t="shared" si="141"/>
        <v>20821230</v>
      </c>
      <c r="G605" s="376">
        <f t="shared" si="141"/>
        <v>20393340</v>
      </c>
      <c r="H605" s="376">
        <f t="shared" si="141"/>
        <v>15483340</v>
      </c>
      <c r="I605" s="376">
        <f t="shared" si="141"/>
        <v>4910000</v>
      </c>
      <c r="J605" s="376">
        <f t="shared" si="141"/>
        <v>0</v>
      </c>
      <c r="K605" s="64">
        <f t="shared" si="140"/>
        <v>1.4598788763851902</v>
      </c>
      <c r="L605" s="241"/>
    </row>
    <row r="606" spans="1:12" ht="18" customHeight="1" thickBot="1">
      <c r="A606" s="125"/>
      <c r="B606" s="268">
        <v>90001</v>
      </c>
      <c r="C606" s="281" t="s">
        <v>245</v>
      </c>
      <c r="D606" s="288"/>
      <c r="E606" s="382">
        <f aca="true" t="shared" si="142" ref="E606:J606">SUM(E607:E610)</f>
        <v>9698636</v>
      </c>
      <c r="F606" s="382">
        <f t="shared" si="142"/>
        <v>16520000</v>
      </c>
      <c r="G606" s="382">
        <f t="shared" si="142"/>
        <v>16520000</v>
      </c>
      <c r="H606" s="382">
        <f t="shared" si="142"/>
        <v>11610000</v>
      </c>
      <c r="I606" s="382">
        <f t="shared" si="142"/>
        <v>4910000</v>
      </c>
      <c r="J606" s="382">
        <f t="shared" si="142"/>
        <v>0</v>
      </c>
      <c r="K606" s="64">
        <f t="shared" si="140"/>
        <v>1.703332303635274</v>
      </c>
      <c r="L606" s="239"/>
    </row>
    <row r="607" spans="1:12" ht="39.75" customHeight="1" thickBot="1">
      <c r="A607" s="74"/>
      <c r="B607" s="94"/>
      <c r="C607" s="422" t="s">
        <v>335</v>
      </c>
      <c r="D607" s="316">
        <v>6051</v>
      </c>
      <c r="E607" s="370">
        <v>4017349</v>
      </c>
      <c r="F607" s="307"/>
      <c r="G607" s="307">
        <f>SUM(H607:J607)</f>
        <v>0</v>
      </c>
      <c r="H607" s="307"/>
      <c r="I607" s="298"/>
      <c r="J607" s="307"/>
      <c r="K607" s="64">
        <f t="shared" si="140"/>
        <v>0</v>
      </c>
      <c r="L607" s="63"/>
    </row>
    <row r="608" spans="1:12" ht="44.25" customHeight="1" thickBot="1">
      <c r="A608" s="74"/>
      <c r="B608" s="94"/>
      <c r="C608" s="134" t="s">
        <v>336</v>
      </c>
      <c r="D608" s="215">
        <v>6051</v>
      </c>
      <c r="E608" s="372">
        <v>5534329</v>
      </c>
      <c r="F608" s="304">
        <v>16520000</v>
      </c>
      <c r="G608" s="307">
        <f>SUM(H608:J608)</f>
        <v>16520000</v>
      </c>
      <c r="H608" s="304">
        <v>11610000</v>
      </c>
      <c r="I608" s="86">
        <v>4910000</v>
      </c>
      <c r="J608" s="304"/>
      <c r="K608" s="64">
        <f t="shared" si="140"/>
        <v>2.9850050475857146</v>
      </c>
      <c r="L608" s="63"/>
    </row>
    <row r="609" spans="1:12" ht="27" customHeight="1" thickBot="1">
      <c r="A609" s="74"/>
      <c r="B609" s="94"/>
      <c r="C609" s="134" t="s">
        <v>493</v>
      </c>
      <c r="D609" s="215">
        <v>6052</v>
      </c>
      <c r="E609" s="372"/>
      <c r="F609" s="304"/>
      <c r="G609" s="307">
        <f>SUM(H609:J609)</f>
        <v>0</v>
      </c>
      <c r="H609" s="304"/>
      <c r="I609" s="86"/>
      <c r="J609" s="304"/>
      <c r="K609" s="64"/>
      <c r="L609" s="63"/>
    </row>
    <row r="610" spans="1:12" ht="27" customHeight="1" thickBot="1">
      <c r="A610" s="74"/>
      <c r="B610" s="94"/>
      <c r="C610" s="134" t="s">
        <v>6</v>
      </c>
      <c r="D610" s="316">
        <v>8070</v>
      </c>
      <c r="E610" s="368">
        <v>146958</v>
      </c>
      <c r="F610" s="309"/>
      <c r="G610" s="309"/>
      <c r="H610" s="309"/>
      <c r="I610" s="305"/>
      <c r="J610" s="309"/>
      <c r="K610" s="64"/>
      <c r="L610" s="63"/>
    </row>
    <row r="611" spans="1:12" ht="18" customHeight="1" thickBot="1">
      <c r="A611" s="74"/>
      <c r="B611" s="269">
        <v>90002</v>
      </c>
      <c r="C611" s="282" t="s">
        <v>246</v>
      </c>
      <c r="D611" s="289"/>
      <c r="E611" s="390">
        <f aca="true" t="shared" si="143" ref="E611:J611">SUM(E612:E614)</f>
        <v>424884</v>
      </c>
      <c r="F611" s="390">
        <f t="shared" si="143"/>
        <v>376160</v>
      </c>
      <c r="G611" s="390">
        <f t="shared" si="143"/>
        <v>356160</v>
      </c>
      <c r="H611" s="390">
        <f t="shared" si="143"/>
        <v>356160</v>
      </c>
      <c r="I611" s="390">
        <f t="shared" si="143"/>
        <v>0</v>
      </c>
      <c r="J611" s="390">
        <f t="shared" si="143"/>
        <v>0</v>
      </c>
      <c r="K611" s="64">
        <f t="shared" si="140"/>
        <v>0.8382523229869799</v>
      </c>
      <c r="L611" s="239"/>
    </row>
    <row r="612" spans="1:12" ht="13.5" thickBot="1">
      <c r="A612" s="116"/>
      <c r="B612" s="94"/>
      <c r="C612" s="82" t="s">
        <v>119</v>
      </c>
      <c r="D612" s="316">
        <v>4300</v>
      </c>
      <c r="E612" s="370">
        <v>335508</v>
      </c>
      <c r="F612" s="307">
        <v>360400</v>
      </c>
      <c r="G612" s="307">
        <f>SUM(H612:J612)</f>
        <v>340400</v>
      </c>
      <c r="H612" s="307">
        <v>340400</v>
      </c>
      <c r="I612" s="298"/>
      <c r="J612" s="307"/>
      <c r="K612" s="64">
        <f t="shared" si="140"/>
        <v>1.0145808743755738</v>
      </c>
      <c r="L612" s="63"/>
    </row>
    <row r="613" spans="1:12" ht="13.5" thickBot="1">
      <c r="A613" s="74"/>
      <c r="B613" s="94"/>
      <c r="C613" s="134" t="s">
        <v>123</v>
      </c>
      <c r="D613" s="215">
        <v>4480</v>
      </c>
      <c r="E613" s="372">
        <v>60300</v>
      </c>
      <c r="F613" s="304">
        <v>15760</v>
      </c>
      <c r="G613" s="307">
        <f>SUM(H613:J613)</f>
        <v>15760</v>
      </c>
      <c r="H613" s="304">
        <v>15760</v>
      </c>
      <c r="I613" s="86"/>
      <c r="J613" s="304"/>
      <c r="K613" s="64">
        <f t="shared" si="140"/>
        <v>0.2613598673300166</v>
      </c>
      <c r="L613" s="63"/>
    </row>
    <row r="614" spans="1:12" ht="24.75" thickBot="1">
      <c r="A614" s="74"/>
      <c r="B614" s="94"/>
      <c r="C614" s="134" t="s">
        <v>6</v>
      </c>
      <c r="D614" s="316">
        <v>8070</v>
      </c>
      <c r="E614" s="368">
        <v>29076</v>
      </c>
      <c r="F614" s="309"/>
      <c r="G614" s="309"/>
      <c r="H614" s="309"/>
      <c r="I614" s="305"/>
      <c r="J614" s="309"/>
      <c r="K614" s="64"/>
      <c r="L614" s="63"/>
    </row>
    <row r="615" spans="1:12" ht="18" customHeight="1" thickBot="1">
      <c r="A615" s="74"/>
      <c r="B615" s="269">
        <v>90003</v>
      </c>
      <c r="C615" s="282" t="s">
        <v>247</v>
      </c>
      <c r="D615" s="289"/>
      <c r="E615" s="390">
        <f aca="true" t="shared" si="144" ref="E615:J615">SUM(E616:E622)-E616</f>
        <v>1019712</v>
      </c>
      <c r="F615" s="390">
        <f t="shared" si="144"/>
        <v>618000</v>
      </c>
      <c r="G615" s="390">
        <f t="shared" si="144"/>
        <v>618000</v>
      </c>
      <c r="H615" s="390">
        <f t="shared" si="144"/>
        <v>618000</v>
      </c>
      <c r="I615" s="390">
        <f t="shared" si="144"/>
        <v>0</v>
      </c>
      <c r="J615" s="390">
        <f t="shared" si="144"/>
        <v>0</v>
      </c>
      <c r="K615" s="64">
        <f t="shared" si="140"/>
        <v>0.6060534739220486</v>
      </c>
      <c r="L615" s="239"/>
    </row>
    <row r="616" spans="1:12" ht="13.5" thickBot="1">
      <c r="A616" s="129"/>
      <c r="B616" s="94"/>
      <c r="C616" s="82" t="s">
        <v>136</v>
      </c>
      <c r="D616" s="351">
        <v>4300</v>
      </c>
      <c r="E616" s="371">
        <f aca="true" t="shared" si="145" ref="E616:J616">SUM(E617:E618)</f>
        <v>608800</v>
      </c>
      <c r="F616" s="371">
        <f t="shared" si="145"/>
        <v>618000</v>
      </c>
      <c r="G616" s="371">
        <f t="shared" si="145"/>
        <v>618000</v>
      </c>
      <c r="H616" s="371">
        <f t="shared" si="145"/>
        <v>618000</v>
      </c>
      <c r="I616" s="371">
        <f t="shared" si="145"/>
        <v>0</v>
      </c>
      <c r="J616" s="371">
        <f t="shared" si="145"/>
        <v>0</v>
      </c>
      <c r="K616" s="64">
        <f t="shared" si="140"/>
        <v>1.0151116951379764</v>
      </c>
      <c r="L616" s="240"/>
    </row>
    <row r="617" spans="1:12" ht="13.5" thickBot="1">
      <c r="A617" s="74"/>
      <c r="B617" s="94"/>
      <c r="C617" s="81" t="s">
        <v>248</v>
      </c>
      <c r="D617" s="215"/>
      <c r="E617" s="372">
        <v>252800</v>
      </c>
      <c r="F617" s="304">
        <v>264000</v>
      </c>
      <c r="G617" s="304">
        <f>SUM(H617:J617)</f>
        <v>264000</v>
      </c>
      <c r="H617" s="304">
        <v>264000</v>
      </c>
      <c r="I617" s="86"/>
      <c r="J617" s="304"/>
      <c r="K617" s="64">
        <f t="shared" si="140"/>
        <v>1.0443037974683544</v>
      </c>
      <c r="L617" s="63"/>
    </row>
    <row r="618" spans="1:12" ht="13.5" thickBot="1">
      <c r="A618" s="74"/>
      <c r="B618" s="94"/>
      <c r="C618" s="81" t="s">
        <v>249</v>
      </c>
      <c r="D618" s="215"/>
      <c r="E618" s="372">
        <v>356000</v>
      </c>
      <c r="F618" s="304">
        <v>354000</v>
      </c>
      <c r="G618" s="304">
        <f>SUM(H618:J618)</f>
        <v>354000</v>
      </c>
      <c r="H618" s="304">
        <v>354000</v>
      </c>
      <c r="I618" s="86"/>
      <c r="J618" s="304"/>
      <c r="K618" s="64">
        <f t="shared" si="140"/>
        <v>0.9943820224719101</v>
      </c>
      <c r="L618" s="63"/>
    </row>
    <row r="619" spans="1:12" ht="13.5" thickBot="1">
      <c r="A619" s="74"/>
      <c r="B619" s="94"/>
      <c r="C619" s="81" t="s">
        <v>365</v>
      </c>
      <c r="D619" s="215">
        <v>4170</v>
      </c>
      <c r="E619" s="372">
        <v>7200</v>
      </c>
      <c r="F619" s="304"/>
      <c r="G619" s="304">
        <f>SUM(H619:J619)</f>
        <v>0</v>
      </c>
      <c r="H619" s="304"/>
      <c r="I619" s="86"/>
      <c r="J619" s="304"/>
      <c r="K619" s="64">
        <f t="shared" si="140"/>
        <v>0</v>
      </c>
      <c r="L619" s="63"/>
    </row>
    <row r="620" spans="1:12" ht="13.5" thickBot="1">
      <c r="A620" s="74"/>
      <c r="B620" s="94"/>
      <c r="C620" s="152" t="s">
        <v>116</v>
      </c>
      <c r="D620" s="317">
        <v>4210</v>
      </c>
      <c r="E620" s="374">
        <v>2000</v>
      </c>
      <c r="F620" s="306"/>
      <c r="G620" s="306">
        <f>SUM(H620:J620)</f>
        <v>0</v>
      </c>
      <c r="H620" s="306"/>
      <c r="I620" s="301"/>
      <c r="J620" s="306"/>
      <c r="K620" s="64">
        <f t="shared" si="140"/>
        <v>0</v>
      </c>
      <c r="L620" s="63"/>
    </row>
    <row r="621" spans="1:12" ht="13.5" thickBot="1">
      <c r="A621" s="74"/>
      <c r="B621" s="94"/>
      <c r="C621" s="81" t="s">
        <v>38</v>
      </c>
      <c r="D621" s="215">
        <v>8020</v>
      </c>
      <c r="E621" s="372">
        <v>39026</v>
      </c>
      <c r="F621" s="304"/>
      <c r="G621" s="304"/>
      <c r="H621" s="304"/>
      <c r="I621" s="86"/>
      <c r="J621" s="304"/>
      <c r="K621" s="64"/>
      <c r="L621" s="63"/>
    </row>
    <row r="622" spans="1:12" ht="24.75" thickBot="1">
      <c r="A622" s="74"/>
      <c r="B622" s="94"/>
      <c r="C622" s="136" t="s">
        <v>6</v>
      </c>
      <c r="D622" s="316">
        <v>8070</v>
      </c>
      <c r="E622" s="368">
        <v>362686</v>
      </c>
      <c r="F622" s="309"/>
      <c r="G622" s="309"/>
      <c r="H622" s="309"/>
      <c r="I622" s="305"/>
      <c r="J622" s="309"/>
      <c r="K622" s="64"/>
      <c r="L622" s="63"/>
    </row>
    <row r="623" spans="1:12" ht="18" customHeight="1" thickBot="1">
      <c r="A623" s="74"/>
      <c r="B623" s="269">
        <v>90004</v>
      </c>
      <c r="C623" s="282" t="s">
        <v>250</v>
      </c>
      <c r="D623" s="289"/>
      <c r="E623" s="390">
        <f aca="true" t="shared" si="146" ref="E623:J623">SUM(E624:E626)-E624</f>
        <v>470600</v>
      </c>
      <c r="F623" s="390">
        <f t="shared" si="146"/>
        <v>793000</v>
      </c>
      <c r="G623" s="390">
        <f t="shared" si="146"/>
        <v>441000</v>
      </c>
      <c r="H623" s="390">
        <f t="shared" si="146"/>
        <v>441000</v>
      </c>
      <c r="I623" s="390">
        <f t="shared" si="146"/>
        <v>0</v>
      </c>
      <c r="J623" s="390">
        <f t="shared" si="146"/>
        <v>0</v>
      </c>
      <c r="K623" s="64">
        <f t="shared" si="140"/>
        <v>0.9371015724606885</v>
      </c>
      <c r="L623" s="239"/>
    </row>
    <row r="624" spans="1:12" ht="13.5" thickBot="1">
      <c r="A624" s="116"/>
      <c r="B624" s="94"/>
      <c r="C624" s="82" t="s">
        <v>119</v>
      </c>
      <c r="D624" s="351">
        <v>4300</v>
      </c>
      <c r="E624" s="371">
        <f aca="true" t="shared" si="147" ref="E624:J624">SUM(E625:E626)</f>
        <v>470600</v>
      </c>
      <c r="F624" s="371">
        <f t="shared" si="147"/>
        <v>793000</v>
      </c>
      <c r="G624" s="371">
        <f t="shared" si="147"/>
        <v>441000</v>
      </c>
      <c r="H624" s="371">
        <f t="shared" si="147"/>
        <v>441000</v>
      </c>
      <c r="I624" s="371">
        <f t="shared" si="147"/>
        <v>0</v>
      </c>
      <c r="J624" s="371">
        <f t="shared" si="147"/>
        <v>0</v>
      </c>
      <c r="K624" s="64">
        <f t="shared" si="140"/>
        <v>0.9371015724606885</v>
      </c>
      <c r="L624" s="63"/>
    </row>
    <row r="625" spans="1:12" ht="13.5" thickBot="1">
      <c r="A625" s="74"/>
      <c r="B625" s="94"/>
      <c r="C625" s="81" t="s">
        <v>251</v>
      </c>
      <c r="D625" s="215"/>
      <c r="E625" s="372">
        <v>330000</v>
      </c>
      <c r="F625" s="304">
        <v>335000</v>
      </c>
      <c r="G625" s="304">
        <f>SUM(H625:J625)</f>
        <v>335000</v>
      </c>
      <c r="H625" s="304">
        <v>335000</v>
      </c>
      <c r="I625" s="86"/>
      <c r="J625" s="304"/>
      <c r="K625" s="64">
        <f t="shared" si="140"/>
        <v>1.0151515151515151</v>
      </c>
      <c r="L625" s="63"/>
    </row>
    <row r="626" spans="1:12" ht="13.5" thickBot="1">
      <c r="A626" s="74"/>
      <c r="B626" s="94"/>
      <c r="C626" s="152" t="s">
        <v>252</v>
      </c>
      <c r="D626" s="317"/>
      <c r="E626" s="374">
        <v>140600</v>
      </c>
      <c r="F626" s="306">
        <v>458000</v>
      </c>
      <c r="G626" s="304">
        <f>SUM(H626:J626)</f>
        <v>106000</v>
      </c>
      <c r="H626" s="306">
        <v>106000</v>
      </c>
      <c r="I626" s="301"/>
      <c r="J626" s="306"/>
      <c r="K626" s="64">
        <f t="shared" si="140"/>
        <v>0.7539118065433855</v>
      </c>
      <c r="L626" s="63"/>
    </row>
    <row r="627" spans="1:12" ht="18" customHeight="1" thickBot="1">
      <c r="A627" s="74"/>
      <c r="B627" s="269">
        <v>90013</v>
      </c>
      <c r="C627" s="282" t="s">
        <v>340</v>
      </c>
      <c r="D627" s="289"/>
      <c r="E627" s="390">
        <f aca="true" t="shared" si="148" ref="E627:J627">SUM(E628:E628)</f>
        <v>102000</v>
      </c>
      <c r="F627" s="390">
        <f t="shared" si="148"/>
        <v>101000</v>
      </c>
      <c r="G627" s="390">
        <f t="shared" si="148"/>
        <v>101000</v>
      </c>
      <c r="H627" s="390">
        <f t="shared" si="148"/>
        <v>101000</v>
      </c>
      <c r="I627" s="390">
        <f t="shared" si="148"/>
        <v>0</v>
      </c>
      <c r="J627" s="390">
        <f t="shared" si="148"/>
        <v>0</v>
      </c>
      <c r="K627" s="64">
        <f t="shared" si="140"/>
        <v>0.9901960784313726</v>
      </c>
      <c r="L627" s="239"/>
    </row>
    <row r="628" spans="1:12" ht="13.5" thickBot="1">
      <c r="A628" s="116"/>
      <c r="B628" s="94"/>
      <c r="C628" s="153" t="s">
        <v>119</v>
      </c>
      <c r="D628" s="117">
        <v>4300</v>
      </c>
      <c r="E628" s="368">
        <v>102000</v>
      </c>
      <c r="F628" s="309">
        <v>101000</v>
      </c>
      <c r="G628" s="309">
        <f>SUM(H628:J628)</f>
        <v>101000</v>
      </c>
      <c r="H628" s="309">
        <v>101000</v>
      </c>
      <c r="I628" s="305"/>
      <c r="J628" s="309"/>
      <c r="K628" s="64">
        <f t="shared" si="140"/>
        <v>0.9901960784313726</v>
      </c>
      <c r="L628" s="63"/>
    </row>
    <row r="629" spans="1:12" ht="20.25" customHeight="1" thickBot="1">
      <c r="A629" s="74"/>
      <c r="B629" s="269">
        <v>90015</v>
      </c>
      <c r="C629" s="282" t="s">
        <v>253</v>
      </c>
      <c r="D629" s="289"/>
      <c r="E629" s="390">
        <f aca="true" t="shared" si="149" ref="E629:J629">SUM(E630:E632)</f>
        <v>1800000</v>
      </c>
      <c r="F629" s="390">
        <f t="shared" si="149"/>
        <v>1960000</v>
      </c>
      <c r="G629" s="390">
        <f t="shared" si="149"/>
        <v>1906000</v>
      </c>
      <c r="H629" s="390">
        <f t="shared" si="149"/>
        <v>1906000</v>
      </c>
      <c r="I629" s="390">
        <f t="shared" si="149"/>
        <v>0</v>
      </c>
      <c r="J629" s="390">
        <f t="shared" si="149"/>
        <v>0</v>
      </c>
      <c r="K629" s="64">
        <f t="shared" si="140"/>
        <v>1.058888888888889</v>
      </c>
      <c r="L629" s="239"/>
    </row>
    <row r="630" spans="1:12" ht="13.5" customHeight="1" thickBot="1">
      <c r="A630" s="116"/>
      <c r="B630" s="94"/>
      <c r="C630" s="82" t="s">
        <v>118</v>
      </c>
      <c r="D630" s="316">
        <v>4270</v>
      </c>
      <c r="E630" s="370">
        <v>400000</v>
      </c>
      <c r="F630" s="307">
        <v>460000</v>
      </c>
      <c r="G630" s="307">
        <f>SUM(H630:J630)</f>
        <v>406000</v>
      </c>
      <c r="H630" s="307">
        <v>406000</v>
      </c>
      <c r="I630" s="298"/>
      <c r="J630" s="307"/>
      <c r="K630" s="64">
        <f t="shared" si="140"/>
        <v>1.015</v>
      </c>
      <c r="L630" s="63"/>
    </row>
    <row r="631" spans="1:12" ht="15" customHeight="1" thickBot="1">
      <c r="A631" s="74"/>
      <c r="B631" s="94"/>
      <c r="C631" s="81" t="s">
        <v>117</v>
      </c>
      <c r="D631" s="215">
        <v>4260</v>
      </c>
      <c r="E631" s="372">
        <v>1300000</v>
      </c>
      <c r="F631" s="304">
        <v>1400000</v>
      </c>
      <c r="G631" s="307">
        <f>SUM(H631:J631)</f>
        <v>1400000</v>
      </c>
      <c r="H631" s="304">
        <v>1400000</v>
      </c>
      <c r="I631" s="86"/>
      <c r="J631" s="304"/>
      <c r="K631" s="64">
        <f t="shared" si="140"/>
        <v>1.0769230769230769</v>
      </c>
      <c r="L631" s="63"/>
    </row>
    <row r="632" spans="1:12" ht="25.5" customHeight="1" thickBot="1">
      <c r="A632" s="74"/>
      <c r="B632" s="94"/>
      <c r="C632" s="145" t="s">
        <v>174</v>
      </c>
      <c r="D632" s="317">
        <v>6050</v>
      </c>
      <c r="E632" s="374">
        <v>100000</v>
      </c>
      <c r="F632" s="306">
        <v>100000</v>
      </c>
      <c r="G632" s="306">
        <v>100000</v>
      </c>
      <c r="H632" s="306">
        <v>100000</v>
      </c>
      <c r="I632" s="301"/>
      <c r="J632" s="306"/>
      <c r="K632" s="64">
        <f t="shared" si="140"/>
        <v>1</v>
      </c>
      <c r="L632" s="63"/>
    </row>
    <row r="633" spans="1:12" ht="18" customHeight="1" thickBot="1">
      <c r="A633" s="74"/>
      <c r="B633" s="269" t="s">
        <v>286</v>
      </c>
      <c r="C633" s="282" t="s">
        <v>288</v>
      </c>
      <c r="D633" s="289"/>
      <c r="E633" s="367">
        <f aca="true" t="shared" si="150" ref="E633:J633">SUM(E634)</f>
        <v>4650</v>
      </c>
      <c r="F633" s="367">
        <f t="shared" si="150"/>
        <v>4720</v>
      </c>
      <c r="G633" s="367">
        <f t="shared" si="150"/>
        <v>4720</v>
      </c>
      <c r="H633" s="367">
        <f t="shared" si="150"/>
        <v>4720</v>
      </c>
      <c r="I633" s="367">
        <f t="shared" si="150"/>
        <v>0</v>
      </c>
      <c r="J633" s="367">
        <f t="shared" si="150"/>
        <v>0</v>
      </c>
      <c r="K633" s="64">
        <f t="shared" si="140"/>
        <v>1.0150537634408603</v>
      </c>
      <c r="L633" s="63"/>
    </row>
    <row r="634" spans="1:12" ht="13.5" customHeight="1" thickBot="1">
      <c r="A634" s="74"/>
      <c r="B634" s="94"/>
      <c r="C634" s="153" t="s">
        <v>119</v>
      </c>
      <c r="D634" s="327">
        <v>4300</v>
      </c>
      <c r="E634" s="368">
        <v>4650</v>
      </c>
      <c r="F634" s="309">
        <v>4720</v>
      </c>
      <c r="G634" s="309">
        <f>SUM(H634:J634)</f>
        <v>4720</v>
      </c>
      <c r="H634" s="309">
        <v>4720</v>
      </c>
      <c r="I634" s="305"/>
      <c r="J634" s="309"/>
      <c r="K634" s="64">
        <f t="shared" si="140"/>
        <v>1.0150537634408603</v>
      </c>
      <c r="L634" s="63"/>
    </row>
    <row r="635" spans="1:12" ht="20.25" customHeight="1" thickBot="1">
      <c r="A635" s="74"/>
      <c r="B635" s="269">
        <v>90095</v>
      </c>
      <c r="C635" s="282" t="s">
        <v>126</v>
      </c>
      <c r="D635" s="289"/>
      <c r="E635" s="390">
        <f aca="true" t="shared" si="151" ref="E635:J635">SUM(E636:E643)-E638</f>
        <v>448718</v>
      </c>
      <c r="F635" s="390">
        <f t="shared" si="151"/>
        <v>448350</v>
      </c>
      <c r="G635" s="390">
        <f t="shared" si="151"/>
        <v>446460</v>
      </c>
      <c r="H635" s="390">
        <f t="shared" si="151"/>
        <v>446460</v>
      </c>
      <c r="I635" s="390">
        <f t="shared" si="151"/>
        <v>0</v>
      </c>
      <c r="J635" s="390">
        <f t="shared" si="151"/>
        <v>0</v>
      </c>
      <c r="K635" s="64">
        <f t="shared" si="140"/>
        <v>0.9949678862893844</v>
      </c>
      <c r="L635" s="239"/>
    </row>
    <row r="636" spans="1:12" ht="15" customHeight="1" thickBot="1">
      <c r="A636" s="116"/>
      <c r="B636" s="94"/>
      <c r="C636" s="82" t="s">
        <v>254</v>
      </c>
      <c r="D636" s="316">
        <v>4100</v>
      </c>
      <c r="E636" s="370">
        <v>180000</v>
      </c>
      <c r="F636" s="307">
        <v>180000</v>
      </c>
      <c r="G636" s="307">
        <f>SUM(H636:J636)</f>
        <v>180000</v>
      </c>
      <c r="H636" s="307">
        <v>180000</v>
      </c>
      <c r="I636" s="298"/>
      <c r="J636" s="307"/>
      <c r="K636" s="64">
        <f t="shared" si="140"/>
        <v>1</v>
      </c>
      <c r="L636" s="63"/>
    </row>
    <row r="637" spans="1:12" ht="13.5" customHeight="1" thickBot="1">
      <c r="A637" s="74"/>
      <c r="B637" s="94"/>
      <c r="C637" s="81" t="s">
        <v>255</v>
      </c>
      <c r="D637" s="215">
        <v>4260</v>
      </c>
      <c r="E637" s="372">
        <v>5000</v>
      </c>
      <c r="F637" s="304">
        <v>5350</v>
      </c>
      <c r="G637" s="307">
        <f>SUM(H637:J637)</f>
        <v>5350</v>
      </c>
      <c r="H637" s="304">
        <v>5350</v>
      </c>
      <c r="I637" s="86"/>
      <c r="J637" s="304"/>
      <c r="K637" s="64">
        <f t="shared" si="140"/>
        <v>1.07</v>
      </c>
      <c r="L637" s="63"/>
    </row>
    <row r="638" spans="1:12" ht="13.5" customHeight="1" thickBot="1">
      <c r="A638" s="74"/>
      <c r="B638" s="94"/>
      <c r="C638" s="81" t="s">
        <v>119</v>
      </c>
      <c r="D638" s="353">
        <v>4300</v>
      </c>
      <c r="E638" s="373">
        <f aca="true" t="shared" si="152" ref="E638:J638">SUM(E639:E641)</f>
        <v>25677</v>
      </c>
      <c r="F638" s="373">
        <f t="shared" si="152"/>
        <v>28000</v>
      </c>
      <c r="G638" s="373">
        <f t="shared" si="152"/>
        <v>26110</v>
      </c>
      <c r="H638" s="373">
        <f t="shared" si="152"/>
        <v>26110</v>
      </c>
      <c r="I638" s="373">
        <f t="shared" si="152"/>
        <v>0</v>
      </c>
      <c r="J638" s="373">
        <f t="shared" si="152"/>
        <v>0</v>
      </c>
      <c r="K638" s="64">
        <f t="shared" si="140"/>
        <v>1.0168633407329517</v>
      </c>
      <c r="L638" s="240"/>
    </row>
    <row r="639" spans="1:12" ht="13.5" customHeight="1" thickBot="1">
      <c r="A639" s="74"/>
      <c r="B639" s="94"/>
      <c r="C639" s="81" t="s">
        <v>119</v>
      </c>
      <c r="D639" s="215"/>
      <c r="E639" s="372">
        <v>3598</v>
      </c>
      <c r="F639" s="342">
        <v>4000</v>
      </c>
      <c r="G639" s="307">
        <f>SUM(H639:J639)</f>
        <v>4000</v>
      </c>
      <c r="H639" s="342">
        <v>4000</v>
      </c>
      <c r="I639" s="342"/>
      <c r="J639" s="342"/>
      <c r="K639" s="64">
        <f t="shared" si="140"/>
        <v>1.1117287381878822</v>
      </c>
      <c r="L639" s="240"/>
    </row>
    <row r="640" spans="1:12" ht="13.5" thickBot="1">
      <c r="A640" s="74"/>
      <c r="B640" s="94"/>
      <c r="C640" s="81" t="s">
        <v>256</v>
      </c>
      <c r="D640" s="215"/>
      <c r="E640" s="372">
        <v>20000</v>
      </c>
      <c r="F640" s="304">
        <v>20000</v>
      </c>
      <c r="G640" s="307">
        <f>SUM(H640:J640)</f>
        <v>20000</v>
      </c>
      <c r="H640" s="304">
        <v>20000</v>
      </c>
      <c r="I640" s="86"/>
      <c r="J640" s="304"/>
      <c r="K640" s="64">
        <f t="shared" si="140"/>
        <v>1</v>
      </c>
      <c r="L640" s="63"/>
    </row>
    <row r="641" spans="1:12" ht="13.5" thickBot="1">
      <c r="A641" s="74"/>
      <c r="B641" s="94"/>
      <c r="C641" s="81" t="s">
        <v>257</v>
      </c>
      <c r="D641" s="215"/>
      <c r="E641" s="372">
        <v>2079</v>
      </c>
      <c r="F641" s="304">
        <v>4000</v>
      </c>
      <c r="G641" s="307">
        <f>SUM(H641:J641)</f>
        <v>2110</v>
      </c>
      <c r="H641" s="304">
        <v>2110</v>
      </c>
      <c r="I641" s="86"/>
      <c r="J641" s="304"/>
      <c r="K641" s="64">
        <f t="shared" si="140"/>
        <v>1.014911014911015</v>
      </c>
      <c r="L641" s="63"/>
    </row>
    <row r="642" spans="1:12" ht="13.5" thickBot="1">
      <c r="A642" s="74"/>
      <c r="B642" s="94"/>
      <c r="C642" s="81" t="s">
        <v>499</v>
      </c>
      <c r="D642" s="215">
        <v>4430</v>
      </c>
      <c r="E642" s="372">
        <v>220000</v>
      </c>
      <c r="F642" s="304">
        <v>235000</v>
      </c>
      <c r="G642" s="304">
        <f>SUM(H642:J642)</f>
        <v>235000</v>
      </c>
      <c r="H642" s="304">
        <v>235000</v>
      </c>
      <c r="I642" s="86"/>
      <c r="J642" s="304"/>
      <c r="K642" s="64">
        <f t="shared" si="140"/>
        <v>1.0681818181818181</v>
      </c>
      <c r="L642" s="63"/>
    </row>
    <row r="643" spans="1:12" ht="24.75" thickBot="1">
      <c r="A643" s="74"/>
      <c r="B643" s="94"/>
      <c r="C643" s="136" t="s">
        <v>6</v>
      </c>
      <c r="D643" s="316">
        <v>8070</v>
      </c>
      <c r="E643" s="368">
        <v>18041</v>
      </c>
      <c r="F643" s="309"/>
      <c r="G643" s="309"/>
      <c r="H643" s="309"/>
      <c r="I643" s="305"/>
      <c r="J643" s="309"/>
      <c r="K643" s="64"/>
      <c r="L643" s="63"/>
    </row>
    <row r="644" spans="1:12" ht="23.25" customHeight="1" thickBot="1">
      <c r="A644" s="124">
        <v>921</v>
      </c>
      <c r="B644" s="52"/>
      <c r="C644" s="147" t="s">
        <v>258</v>
      </c>
      <c r="D644" s="65"/>
      <c r="E644" s="376">
        <f aca="true" t="shared" si="153" ref="E644:J644">SUM(E645+E647+E650+E653+E656+E659+E661)</f>
        <v>4060400</v>
      </c>
      <c r="F644" s="376">
        <f t="shared" si="153"/>
        <v>4198190</v>
      </c>
      <c r="G644" s="376">
        <f>SUM(G645+G647+G650+G653+G656+G659+G661)</f>
        <v>3084009</v>
      </c>
      <c r="H644" s="376">
        <f t="shared" si="153"/>
        <v>143900</v>
      </c>
      <c r="I644" s="376">
        <f t="shared" si="153"/>
        <v>2940109</v>
      </c>
      <c r="J644" s="376">
        <f t="shared" si="153"/>
        <v>0</v>
      </c>
      <c r="K644" s="64">
        <f t="shared" si="140"/>
        <v>0.7595332972120973</v>
      </c>
      <c r="L644" s="241"/>
    </row>
    <row r="645" spans="1:12" ht="21" customHeight="1" thickBot="1">
      <c r="A645" s="125"/>
      <c r="B645" s="268">
        <v>92106</v>
      </c>
      <c r="C645" s="281" t="s">
        <v>348</v>
      </c>
      <c r="D645" s="288"/>
      <c r="E645" s="382">
        <f aca="true" t="shared" si="154" ref="E645:J645">SUM(E646:E646)</f>
        <v>765000</v>
      </c>
      <c r="F645" s="382">
        <f t="shared" si="154"/>
        <v>704825</v>
      </c>
      <c r="G645" s="382">
        <f t="shared" si="154"/>
        <v>425390</v>
      </c>
      <c r="H645" s="382">
        <f t="shared" si="154"/>
        <v>0</v>
      </c>
      <c r="I645" s="382">
        <f t="shared" si="154"/>
        <v>425390</v>
      </c>
      <c r="J645" s="382">
        <f t="shared" si="154"/>
        <v>0</v>
      </c>
      <c r="K645" s="64">
        <f t="shared" si="140"/>
        <v>0.5560653594771242</v>
      </c>
      <c r="L645" s="239"/>
    </row>
    <row r="646" spans="1:12" ht="27" customHeight="1" thickBot="1">
      <c r="A646" s="125"/>
      <c r="B646" s="100"/>
      <c r="C646" s="407" t="s">
        <v>397</v>
      </c>
      <c r="D646" s="328">
        <v>2480</v>
      </c>
      <c r="E646" s="396">
        <v>765000</v>
      </c>
      <c r="F646" s="309">
        <v>704825</v>
      </c>
      <c r="G646" s="309">
        <f>SUM(H646:J646)</f>
        <v>425390</v>
      </c>
      <c r="H646" s="297"/>
      <c r="I646" s="305">
        <v>425390</v>
      </c>
      <c r="J646" s="297"/>
      <c r="K646" s="64">
        <f t="shared" si="140"/>
        <v>0.5560653594771242</v>
      </c>
      <c r="L646" s="239"/>
    </row>
    <row r="647" spans="1:12" ht="16.5" customHeight="1" thickBot="1">
      <c r="A647" s="122"/>
      <c r="B647" s="269">
        <v>92108</v>
      </c>
      <c r="C647" s="282" t="s">
        <v>259</v>
      </c>
      <c r="D647" s="289"/>
      <c r="E647" s="390">
        <f aca="true" t="shared" si="155" ref="E647:J647">SUM(E648:E649)</f>
        <v>624000</v>
      </c>
      <c r="F647" s="390">
        <f t="shared" si="155"/>
        <v>840000</v>
      </c>
      <c r="G647" s="390">
        <f>SUM(G648:G649)</f>
        <v>432000</v>
      </c>
      <c r="H647" s="390">
        <f t="shared" si="155"/>
        <v>0</v>
      </c>
      <c r="I647" s="390">
        <f t="shared" si="155"/>
        <v>432000</v>
      </c>
      <c r="J647" s="390">
        <f t="shared" si="155"/>
        <v>0</v>
      </c>
      <c r="K647" s="64">
        <f t="shared" si="140"/>
        <v>0.6923076923076923</v>
      </c>
      <c r="L647" s="239"/>
    </row>
    <row r="648" spans="1:12" ht="29.25" customHeight="1" thickBot="1">
      <c r="A648" s="122"/>
      <c r="B648" s="100"/>
      <c r="C648" s="136" t="s">
        <v>397</v>
      </c>
      <c r="D648" s="321">
        <v>2480</v>
      </c>
      <c r="E648" s="393">
        <v>614000</v>
      </c>
      <c r="F648" s="58">
        <v>820000</v>
      </c>
      <c r="G648" s="58">
        <f>SUM(H648:J648)</f>
        <v>412000</v>
      </c>
      <c r="H648" s="58"/>
      <c r="I648" s="298">
        <v>412000</v>
      </c>
      <c r="J648" s="58"/>
      <c r="K648" s="64">
        <f t="shared" si="140"/>
        <v>0.6710097719869706</v>
      </c>
      <c r="L648" s="239"/>
    </row>
    <row r="649" spans="1:12" ht="48.75" thickBot="1">
      <c r="A649" s="74"/>
      <c r="B649" s="94"/>
      <c r="C649" s="412" t="s">
        <v>73</v>
      </c>
      <c r="D649" s="317">
        <v>6220</v>
      </c>
      <c r="E649" s="374">
        <v>10000</v>
      </c>
      <c r="F649" s="306">
        <v>20000</v>
      </c>
      <c r="G649" s="297">
        <f aca="true" t="shared" si="156" ref="G649:G670">SUM(H649:J649)</f>
        <v>20000</v>
      </c>
      <c r="H649" s="306"/>
      <c r="I649" s="301">
        <v>20000</v>
      </c>
      <c r="J649" s="306"/>
      <c r="K649" s="64">
        <f t="shared" si="140"/>
        <v>2</v>
      </c>
      <c r="L649" s="63"/>
    </row>
    <row r="650" spans="1:12" ht="16.5" customHeight="1" thickBot="1">
      <c r="A650" s="74"/>
      <c r="B650" s="269">
        <v>92109</v>
      </c>
      <c r="C650" s="282" t="s">
        <v>260</v>
      </c>
      <c r="D650" s="289"/>
      <c r="E650" s="390">
        <f aca="true" t="shared" si="157" ref="E650:J650">SUM(E651:E652)</f>
        <v>885600</v>
      </c>
      <c r="F650" s="390">
        <f t="shared" si="157"/>
        <v>870000</v>
      </c>
      <c r="G650" s="390">
        <f>SUM(G651:G652)</f>
        <v>840000</v>
      </c>
      <c r="H650" s="390">
        <f t="shared" si="157"/>
        <v>0</v>
      </c>
      <c r="I650" s="390">
        <f t="shared" si="157"/>
        <v>840000</v>
      </c>
      <c r="J650" s="390">
        <f t="shared" si="157"/>
        <v>0</v>
      </c>
      <c r="K650" s="64">
        <f t="shared" si="140"/>
        <v>0.948509485094851</v>
      </c>
      <c r="L650" s="239"/>
    </row>
    <row r="651" spans="1:12" ht="27.75" customHeight="1" thickBot="1">
      <c r="A651" s="74"/>
      <c r="B651" s="100"/>
      <c r="C651" s="136" t="s">
        <v>397</v>
      </c>
      <c r="D651" s="321">
        <v>2480</v>
      </c>
      <c r="E651" s="393">
        <v>825600</v>
      </c>
      <c r="F651" s="58">
        <v>840000</v>
      </c>
      <c r="G651" s="58">
        <f t="shared" si="156"/>
        <v>840000</v>
      </c>
      <c r="H651" s="58"/>
      <c r="I651" s="298">
        <v>840000</v>
      </c>
      <c r="J651" s="58"/>
      <c r="K651" s="64">
        <f t="shared" si="140"/>
        <v>1.0174418604651163</v>
      </c>
      <c r="L651" s="239"/>
    </row>
    <row r="652" spans="1:12" ht="48.75" thickBot="1">
      <c r="A652" s="74"/>
      <c r="B652" s="94"/>
      <c r="C652" s="412" t="s">
        <v>73</v>
      </c>
      <c r="D652" s="317">
        <v>6220</v>
      </c>
      <c r="E652" s="374">
        <v>60000</v>
      </c>
      <c r="F652" s="306">
        <v>30000</v>
      </c>
      <c r="G652" s="297">
        <f t="shared" si="156"/>
        <v>0</v>
      </c>
      <c r="H652" s="306"/>
      <c r="I652" s="301"/>
      <c r="J652" s="306"/>
      <c r="K652" s="64">
        <f t="shared" si="140"/>
        <v>0</v>
      </c>
      <c r="L652" s="63"/>
    </row>
    <row r="653" spans="1:12" ht="16.5" customHeight="1" thickBot="1">
      <c r="A653" s="74"/>
      <c r="B653" s="269" t="s">
        <v>2</v>
      </c>
      <c r="C653" s="282" t="s">
        <v>261</v>
      </c>
      <c r="D653" s="289"/>
      <c r="E653" s="390">
        <f aca="true" t="shared" si="158" ref="E653:J653">SUM(E654:E655)</f>
        <v>856000</v>
      </c>
      <c r="F653" s="390">
        <f t="shared" si="158"/>
        <v>739000</v>
      </c>
      <c r="G653" s="390">
        <f>SUM(G654:G655)</f>
        <v>542810</v>
      </c>
      <c r="H653" s="390">
        <f t="shared" si="158"/>
        <v>0</v>
      </c>
      <c r="I653" s="390">
        <f t="shared" si="158"/>
        <v>542810</v>
      </c>
      <c r="J653" s="390">
        <f t="shared" si="158"/>
        <v>0</v>
      </c>
      <c r="K653" s="64">
        <f t="shared" si="140"/>
        <v>0.634123831775701</v>
      </c>
      <c r="L653" s="239"/>
    </row>
    <row r="654" spans="1:12" ht="28.5" customHeight="1" thickBot="1">
      <c r="A654" s="74"/>
      <c r="B654" s="100"/>
      <c r="C654" s="407" t="s">
        <v>397</v>
      </c>
      <c r="D654" s="328">
        <v>2480</v>
      </c>
      <c r="E654" s="396">
        <v>856000</v>
      </c>
      <c r="F654" s="297">
        <v>689000</v>
      </c>
      <c r="G654" s="297">
        <f t="shared" si="156"/>
        <v>542810</v>
      </c>
      <c r="H654" s="297"/>
      <c r="I654" s="305">
        <v>542810</v>
      </c>
      <c r="J654" s="297"/>
      <c r="K654" s="64">
        <f t="shared" si="140"/>
        <v>0.634123831775701</v>
      </c>
      <c r="L654" s="423"/>
    </row>
    <row r="655" spans="1:12" ht="52.5" customHeight="1" thickBot="1">
      <c r="A655" s="74"/>
      <c r="B655" s="100"/>
      <c r="C655" s="424" t="s">
        <v>73</v>
      </c>
      <c r="D655" s="364">
        <v>6220</v>
      </c>
      <c r="E655" s="425"/>
      <c r="F655" s="426">
        <v>50000</v>
      </c>
      <c r="G655" s="426">
        <f t="shared" si="156"/>
        <v>0</v>
      </c>
      <c r="H655" s="426"/>
      <c r="I655" s="336"/>
      <c r="J655" s="426"/>
      <c r="K655" s="64"/>
      <c r="L655" s="423"/>
    </row>
    <row r="656" spans="1:12" ht="16.5" customHeight="1" thickBot="1">
      <c r="A656" s="74"/>
      <c r="B656" s="269">
        <v>92118</v>
      </c>
      <c r="C656" s="281" t="s">
        <v>262</v>
      </c>
      <c r="D656" s="288"/>
      <c r="E656" s="382">
        <f aca="true" t="shared" si="159" ref="E656:J656">SUM(E657:E658)</f>
        <v>704300</v>
      </c>
      <c r="F656" s="382">
        <f t="shared" si="159"/>
        <v>713365</v>
      </c>
      <c r="G656" s="382">
        <f>SUM(G657:G658)</f>
        <v>584409</v>
      </c>
      <c r="H656" s="382">
        <f t="shared" si="159"/>
        <v>100000</v>
      </c>
      <c r="I656" s="382">
        <f t="shared" si="159"/>
        <v>484409</v>
      </c>
      <c r="J656" s="382">
        <f t="shared" si="159"/>
        <v>0</v>
      </c>
      <c r="K656" s="64">
        <f t="shared" si="140"/>
        <v>0.8297728240806475</v>
      </c>
      <c r="L656" s="239"/>
    </row>
    <row r="657" spans="1:12" ht="26.25" customHeight="1" thickBot="1">
      <c r="A657" s="74"/>
      <c r="B657" s="100"/>
      <c r="C657" s="409" t="s">
        <v>397</v>
      </c>
      <c r="D657" s="402">
        <v>2480</v>
      </c>
      <c r="E657" s="403">
        <v>704300</v>
      </c>
      <c r="F657" s="404">
        <v>613365</v>
      </c>
      <c r="G657" s="404">
        <f t="shared" si="156"/>
        <v>484409</v>
      </c>
      <c r="H657" s="404"/>
      <c r="I657" s="405">
        <v>484409</v>
      </c>
      <c r="J657" s="404"/>
      <c r="K657" s="64">
        <f t="shared" si="140"/>
        <v>0.6877878744853045</v>
      </c>
      <c r="L657" s="239"/>
    </row>
    <row r="658" spans="1:12" ht="26.25" customHeight="1" thickBot="1">
      <c r="A658" s="74"/>
      <c r="B658" s="100"/>
      <c r="C658" s="407" t="s">
        <v>144</v>
      </c>
      <c r="D658" s="328">
        <v>6050</v>
      </c>
      <c r="E658" s="396"/>
      <c r="F658" s="297">
        <v>100000</v>
      </c>
      <c r="G658" s="297">
        <f t="shared" si="156"/>
        <v>100000</v>
      </c>
      <c r="H658" s="297">
        <v>100000</v>
      </c>
      <c r="I658" s="305"/>
      <c r="J658" s="297"/>
      <c r="K658" s="64"/>
      <c r="L658" s="239"/>
    </row>
    <row r="659" spans="1:12" ht="16.5" customHeight="1" thickBot="1">
      <c r="A659" s="74"/>
      <c r="B659" s="269">
        <v>92120</v>
      </c>
      <c r="C659" s="282" t="s">
        <v>240</v>
      </c>
      <c r="D659" s="289"/>
      <c r="E659" s="390">
        <f aca="true" t="shared" si="160" ref="E659:J659">SUM(E660:E660)</f>
        <v>150000</v>
      </c>
      <c r="F659" s="390">
        <f t="shared" si="160"/>
        <v>175000</v>
      </c>
      <c r="G659" s="390">
        <f>SUM(G660:G660)</f>
        <v>175000</v>
      </c>
      <c r="H659" s="390">
        <f t="shared" si="160"/>
        <v>0</v>
      </c>
      <c r="I659" s="390">
        <f t="shared" si="160"/>
        <v>175000</v>
      </c>
      <c r="J659" s="390">
        <f t="shared" si="160"/>
        <v>0</v>
      </c>
      <c r="K659" s="64">
        <f t="shared" si="140"/>
        <v>1.1666666666666667</v>
      </c>
      <c r="L659" s="239"/>
    </row>
    <row r="660" spans="1:12" ht="36.75" thickBot="1">
      <c r="A660" s="116"/>
      <c r="B660" s="104"/>
      <c r="C660" s="407" t="s">
        <v>396</v>
      </c>
      <c r="D660" s="328">
        <v>6230</v>
      </c>
      <c r="E660" s="391">
        <v>150000</v>
      </c>
      <c r="F660" s="309">
        <v>175000</v>
      </c>
      <c r="G660" s="297">
        <f t="shared" si="156"/>
        <v>175000</v>
      </c>
      <c r="H660" s="305"/>
      <c r="I660" s="305">
        <v>175000</v>
      </c>
      <c r="J660" s="305"/>
      <c r="K660" s="64">
        <f t="shared" si="140"/>
        <v>1.1666666666666667</v>
      </c>
      <c r="L660" s="244"/>
    </row>
    <row r="661" spans="1:12" ht="16.5" customHeight="1" thickBot="1">
      <c r="A661" s="122"/>
      <c r="B661" s="269">
        <v>92195</v>
      </c>
      <c r="C661" s="282" t="s">
        <v>126</v>
      </c>
      <c r="D661" s="289"/>
      <c r="E661" s="390">
        <f aca="true" t="shared" si="161" ref="E661:J661">SUM(E662:E670)</f>
        <v>75500</v>
      </c>
      <c r="F661" s="390">
        <f t="shared" si="161"/>
        <v>156000</v>
      </c>
      <c r="G661" s="390">
        <f t="shared" si="161"/>
        <v>84400</v>
      </c>
      <c r="H661" s="390">
        <f t="shared" si="161"/>
        <v>43900</v>
      </c>
      <c r="I661" s="390">
        <f t="shared" si="161"/>
        <v>40500</v>
      </c>
      <c r="J661" s="390">
        <f t="shared" si="161"/>
        <v>0</v>
      </c>
      <c r="K661" s="64">
        <f t="shared" si="140"/>
        <v>1.1178807947019866</v>
      </c>
      <c r="L661" s="239"/>
    </row>
    <row r="662" spans="1:12" ht="36.75" thickBot="1">
      <c r="A662" s="116"/>
      <c r="B662" s="94"/>
      <c r="C662" s="136" t="s">
        <v>433</v>
      </c>
      <c r="D662" s="325">
        <v>2820</v>
      </c>
      <c r="E662" s="370">
        <v>22000</v>
      </c>
      <c r="F662" s="427">
        <v>70000</v>
      </c>
      <c r="G662" s="263">
        <f t="shared" si="156"/>
        <v>22500</v>
      </c>
      <c r="H662" s="427"/>
      <c r="I662" s="427">
        <v>22500</v>
      </c>
      <c r="J662" s="427"/>
      <c r="K662" s="64">
        <f t="shared" si="140"/>
        <v>1.0227272727272727</v>
      </c>
      <c r="L662" s="240"/>
    </row>
    <row r="663" spans="1:12" ht="24.75" thickBot="1">
      <c r="A663" s="74"/>
      <c r="B663" s="94"/>
      <c r="C663" s="132" t="s">
        <v>476</v>
      </c>
      <c r="D663" s="326">
        <v>2620</v>
      </c>
      <c r="E663" s="372">
        <v>11000</v>
      </c>
      <c r="F663" s="372">
        <v>11000</v>
      </c>
      <c r="G663" s="263">
        <f t="shared" si="156"/>
        <v>10300</v>
      </c>
      <c r="H663" s="372">
        <v>0</v>
      </c>
      <c r="I663" s="372">
        <v>10300</v>
      </c>
      <c r="J663" s="372">
        <v>0</v>
      </c>
      <c r="K663" s="64">
        <f aca="true" t="shared" si="162" ref="K663:K684">G663/E663</f>
        <v>0.9363636363636364</v>
      </c>
      <c r="L663" s="63"/>
    </row>
    <row r="664" spans="1:12" ht="13.5" thickBot="1">
      <c r="A664" s="74"/>
      <c r="B664" s="94"/>
      <c r="C664" s="134" t="s">
        <v>394</v>
      </c>
      <c r="D664" s="215">
        <v>4300</v>
      </c>
      <c r="E664" s="372">
        <v>3000</v>
      </c>
      <c r="F664" s="304">
        <v>18000</v>
      </c>
      <c r="G664" s="58">
        <f>SUM(H664:J664)</f>
        <v>6000</v>
      </c>
      <c r="H664" s="304">
        <v>6000</v>
      </c>
      <c r="I664" s="86"/>
      <c r="J664" s="304"/>
      <c r="K664" s="64">
        <f t="shared" si="162"/>
        <v>2</v>
      </c>
      <c r="L664" s="63"/>
    </row>
    <row r="665" spans="1:12" ht="13.5" thickBot="1">
      <c r="A665" s="74"/>
      <c r="B665" s="94"/>
      <c r="C665" s="134" t="s">
        <v>395</v>
      </c>
      <c r="D665" s="215">
        <v>4300</v>
      </c>
      <c r="E665" s="372">
        <v>3600</v>
      </c>
      <c r="F665" s="304">
        <v>10000</v>
      </c>
      <c r="G665" s="58">
        <f t="shared" si="156"/>
        <v>7700</v>
      </c>
      <c r="H665" s="304">
        <v>7700</v>
      </c>
      <c r="I665" s="86"/>
      <c r="J665" s="304"/>
      <c r="K665" s="64">
        <f t="shared" si="162"/>
        <v>2.138888888888889</v>
      </c>
      <c r="L665" s="63"/>
    </row>
    <row r="666" spans="1:12" ht="24.75" thickBot="1">
      <c r="A666" s="74"/>
      <c r="B666" s="94"/>
      <c r="C666" s="134" t="s">
        <v>397</v>
      </c>
      <c r="D666" s="215">
        <v>2480</v>
      </c>
      <c r="E666" s="372">
        <v>7500</v>
      </c>
      <c r="F666" s="304">
        <v>10000</v>
      </c>
      <c r="G666" s="58">
        <f t="shared" si="156"/>
        <v>7700</v>
      </c>
      <c r="H666" s="304"/>
      <c r="I666" s="86">
        <v>7700</v>
      </c>
      <c r="J666" s="304"/>
      <c r="K666" s="64">
        <f t="shared" si="162"/>
        <v>1.0266666666666666</v>
      </c>
      <c r="L666" s="63"/>
    </row>
    <row r="667" spans="1:12" ht="13.5" thickBot="1">
      <c r="A667" s="74"/>
      <c r="B667" s="94"/>
      <c r="C667" s="81" t="s">
        <v>390</v>
      </c>
      <c r="D667" s="215">
        <v>4530</v>
      </c>
      <c r="E667" s="372">
        <v>900</v>
      </c>
      <c r="F667" s="304">
        <v>1000</v>
      </c>
      <c r="G667" s="58">
        <f t="shared" si="156"/>
        <v>1000</v>
      </c>
      <c r="H667" s="304">
        <v>1000</v>
      </c>
      <c r="I667" s="86"/>
      <c r="J667" s="304"/>
      <c r="K667" s="64">
        <f t="shared" si="162"/>
        <v>1.1111111111111112</v>
      </c>
      <c r="L667" s="63"/>
    </row>
    <row r="668" spans="1:12" ht="13.5" thickBot="1">
      <c r="A668" s="74"/>
      <c r="B668" s="94"/>
      <c r="C668" s="81" t="s">
        <v>13</v>
      </c>
      <c r="D668" s="215">
        <v>3020</v>
      </c>
      <c r="E668" s="372">
        <v>7500</v>
      </c>
      <c r="F668" s="304">
        <v>10000</v>
      </c>
      <c r="G668" s="58">
        <f t="shared" si="156"/>
        <v>7700</v>
      </c>
      <c r="H668" s="304">
        <v>7700</v>
      </c>
      <c r="I668" s="86"/>
      <c r="J668" s="304"/>
      <c r="K668" s="64">
        <f t="shared" si="162"/>
        <v>1.0266666666666666</v>
      </c>
      <c r="L668" s="63"/>
    </row>
    <row r="669" spans="1:12" ht="13.5" thickBot="1">
      <c r="A669" s="74"/>
      <c r="B669" s="94"/>
      <c r="C669" s="81" t="s">
        <v>163</v>
      </c>
      <c r="D669" s="215">
        <v>4210</v>
      </c>
      <c r="E669" s="372">
        <v>5000</v>
      </c>
      <c r="F669" s="304">
        <v>6000</v>
      </c>
      <c r="G669" s="58">
        <f t="shared" si="156"/>
        <v>6000</v>
      </c>
      <c r="H669" s="304">
        <v>6000</v>
      </c>
      <c r="I669" s="86"/>
      <c r="J669" s="304"/>
      <c r="K669" s="64">
        <f t="shared" si="162"/>
        <v>1.2</v>
      </c>
      <c r="L669" s="63"/>
    </row>
    <row r="670" spans="1:12" ht="13.5" thickBot="1">
      <c r="A670" s="74"/>
      <c r="B670" s="94"/>
      <c r="C670" s="152" t="s">
        <v>498</v>
      </c>
      <c r="D670" s="317">
        <v>4300</v>
      </c>
      <c r="E670" s="374">
        <v>15000</v>
      </c>
      <c r="F670" s="306">
        <v>20000</v>
      </c>
      <c r="G670" s="297">
        <f t="shared" si="156"/>
        <v>15500</v>
      </c>
      <c r="H670" s="306">
        <v>15500</v>
      </c>
      <c r="I670" s="301"/>
      <c r="J670" s="306"/>
      <c r="K670" s="64">
        <f t="shared" si="162"/>
        <v>1.0333333333333334</v>
      </c>
      <c r="L670" s="63"/>
    </row>
    <row r="671" spans="1:12" ht="24" customHeight="1" thickBot="1">
      <c r="A671" s="124">
        <v>926</v>
      </c>
      <c r="B671" s="52"/>
      <c r="C671" s="147" t="s">
        <v>266</v>
      </c>
      <c r="D671" s="217"/>
      <c r="E671" s="376">
        <f aca="true" t="shared" si="163" ref="E671:J671">SUM(E672+E674)</f>
        <v>912500</v>
      </c>
      <c r="F671" s="376">
        <f t="shared" si="163"/>
        <v>2276695</v>
      </c>
      <c r="G671" s="376">
        <f t="shared" si="163"/>
        <v>1878880</v>
      </c>
      <c r="H671" s="376">
        <f t="shared" si="163"/>
        <v>891050</v>
      </c>
      <c r="I671" s="376">
        <f t="shared" si="163"/>
        <v>987830</v>
      </c>
      <c r="J671" s="376">
        <f t="shared" si="163"/>
        <v>0</v>
      </c>
      <c r="K671" s="64">
        <f t="shared" si="162"/>
        <v>2.0590465753424656</v>
      </c>
      <c r="L671" s="241"/>
    </row>
    <row r="672" spans="1:12" ht="18.75" customHeight="1" thickBot="1">
      <c r="A672" s="125"/>
      <c r="B672" s="268">
        <v>92605</v>
      </c>
      <c r="C672" s="281" t="s">
        <v>15</v>
      </c>
      <c r="D672" s="288"/>
      <c r="E672" s="382">
        <f aca="true" t="shared" si="164" ref="E672:J672">SUM(E673:E673)</f>
        <v>240000</v>
      </c>
      <c r="F672" s="382">
        <f t="shared" si="164"/>
        <v>601000</v>
      </c>
      <c r="G672" s="382">
        <f t="shared" si="164"/>
        <v>300000</v>
      </c>
      <c r="H672" s="382">
        <f t="shared" si="164"/>
        <v>0</v>
      </c>
      <c r="I672" s="382">
        <f t="shared" si="164"/>
        <v>300000</v>
      </c>
      <c r="J672" s="382">
        <f t="shared" si="164"/>
        <v>0</v>
      </c>
      <c r="K672" s="64">
        <f t="shared" si="162"/>
        <v>1.25</v>
      </c>
      <c r="L672" s="239"/>
    </row>
    <row r="673" spans="1:12" ht="37.5" customHeight="1" thickBot="1">
      <c r="A673" s="116"/>
      <c r="B673" s="94"/>
      <c r="C673" s="136" t="s">
        <v>433</v>
      </c>
      <c r="D673" s="325">
        <v>2820</v>
      </c>
      <c r="E673" s="370">
        <v>240000</v>
      </c>
      <c r="F673" s="427">
        <v>601000</v>
      </c>
      <c r="G673" s="263">
        <f>SUM(H673:J673)</f>
        <v>300000</v>
      </c>
      <c r="H673" s="427"/>
      <c r="I673" s="300">
        <v>300000</v>
      </c>
      <c r="J673" s="427"/>
      <c r="K673" s="64">
        <f t="shared" si="162"/>
        <v>1.25</v>
      </c>
      <c r="L673" s="240"/>
    </row>
    <row r="674" spans="1:12" ht="27" customHeight="1" thickBot="1">
      <c r="A674" s="74"/>
      <c r="B674" s="269">
        <v>92695</v>
      </c>
      <c r="C674" s="282" t="s">
        <v>126</v>
      </c>
      <c r="D674" s="289"/>
      <c r="E674" s="390">
        <f aca="true" t="shared" si="165" ref="E674:J674">SUM(E676:E683)</f>
        <v>672500</v>
      </c>
      <c r="F674" s="390">
        <f t="shared" si="165"/>
        <v>1675695</v>
      </c>
      <c r="G674" s="390">
        <f t="shared" si="165"/>
        <v>1578880</v>
      </c>
      <c r="H674" s="390">
        <f t="shared" si="165"/>
        <v>891050</v>
      </c>
      <c r="I674" s="390">
        <f>SUM(I676:I683)</f>
        <v>687830</v>
      </c>
      <c r="J674" s="390">
        <f t="shared" si="165"/>
        <v>0</v>
      </c>
      <c r="K674" s="64">
        <f t="shared" si="162"/>
        <v>2.3477769516728624</v>
      </c>
      <c r="L674" s="239"/>
    </row>
    <row r="675" spans="1:12" ht="36.75" thickBot="1">
      <c r="A675" s="116"/>
      <c r="B675" s="104"/>
      <c r="C675" s="136" t="s">
        <v>433</v>
      </c>
      <c r="D675" s="352">
        <v>2820</v>
      </c>
      <c r="E675" s="392">
        <f aca="true" t="shared" si="166" ref="E675:J675">SUM(E676:E677)</f>
        <v>160000</v>
      </c>
      <c r="F675" s="392">
        <f t="shared" si="166"/>
        <v>307815</v>
      </c>
      <c r="G675" s="392">
        <f>SUM(G676:G677)</f>
        <v>211000</v>
      </c>
      <c r="H675" s="392">
        <f t="shared" si="166"/>
        <v>0</v>
      </c>
      <c r="I675" s="392">
        <f t="shared" si="166"/>
        <v>211000</v>
      </c>
      <c r="J675" s="392">
        <f t="shared" si="166"/>
        <v>0</v>
      </c>
      <c r="K675" s="64">
        <f t="shared" si="162"/>
        <v>1.31875</v>
      </c>
      <c r="L675" s="246"/>
    </row>
    <row r="676" spans="1:12" ht="15" customHeight="1" thickBot="1">
      <c r="A676" s="122"/>
      <c r="B676" s="94"/>
      <c r="C676" s="81" t="s">
        <v>267</v>
      </c>
      <c r="D676" s="215"/>
      <c r="E676" s="372">
        <v>125000</v>
      </c>
      <c r="F676" s="304">
        <v>219815</v>
      </c>
      <c r="G676" s="58">
        <f aca="true" t="shared" si="167" ref="G676:G683">SUM(H676:J676)</f>
        <v>175000</v>
      </c>
      <c r="H676" s="304"/>
      <c r="I676" s="86">
        <v>175000</v>
      </c>
      <c r="J676" s="304"/>
      <c r="K676" s="64">
        <f t="shared" si="162"/>
        <v>1.4</v>
      </c>
      <c r="L676" s="63"/>
    </row>
    <row r="677" spans="1:12" ht="13.5" customHeight="1" thickBot="1">
      <c r="A677" s="74"/>
      <c r="B677" s="94"/>
      <c r="C677" s="81" t="s">
        <v>268</v>
      </c>
      <c r="D677" s="215"/>
      <c r="E677" s="372">
        <v>35000</v>
      </c>
      <c r="F677" s="304">
        <v>88000</v>
      </c>
      <c r="G677" s="58">
        <f t="shared" si="167"/>
        <v>36000</v>
      </c>
      <c r="H677" s="304"/>
      <c r="I677" s="86">
        <v>36000</v>
      </c>
      <c r="J677" s="304"/>
      <c r="K677" s="64">
        <f t="shared" si="162"/>
        <v>1.0285714285714285</v>
      </c>
      <c r="L677" s="63"/>
    </row>
    <row r="678" spans="1:12" ht="24.75" customHeight="1" thickBot="1">
      <c r="A678" s="74"/>
      <c r="B678" s="94"/>
      <c r="C678" s="134" t="s">
        <v>1</v>
      </c>
      <c r="D678" s="215">
        <v>6050</v>
      </c>
      <c r="E678" s="372">
        <v>500000</v>
      </c>
      <c r="F678" s="475">
        <v>500000</v>
      </c>
      <c r="G678" s="58">
        <f>SUM(H678:J678)</f>
        <v>500000</v>
      </c>
      <c r="H678" s="475">
        <v>500000</v>
      </c>
      <c r="I678" s="475"/>
      <c r="J678" s="475"/>
      <c r="K678" s="64">
        <f t="shared" si="162"/>
        <v>1</v>
      </c>
      <c r="L678" s="63"/>
    </row>
    <row r="679" spans="1:12" ht="24.75" customHeight="1" thickBot="1">
      <c r="A679" s="74"/>
      <c r="B679" s="94"/>
      <c r="C679" s="134" t="s">
        <v>473</v>
      </c>
      <c r="D679" s="215">
        <v>6050</v>
      </c>
      <c r="E679" s="372"/>
      <c r="F679" s="475">
        <v>850380</v>
      </c>
      <c r="G679" s="58">
        <f t="shared" si="167"/>
        <v>850380</v>
      </c>
      <c r="H679" s="475">
        <v>373550</v>
      </c>
      <c r="I679" s="475">
        <v>476830</v>
      </c>
      <c r="J679" s="475"/>
      <c r="K679" s="64"/>
      <c r="L679" s="63"/>
    </row>
    <row r="680" spans="1:12" ht="13.5" customHeight="1" thickBot="1">
      <c r="A680" s="74"/>
      <c r="B680" s="94"/>
      <c r="C680" s="81" t="s">
        <v>13</v>
      </c>
      <c r="D680" s="215">
        <v>3020</v>
      </c>
      <c r="E680" s="372">
        <v>5000</v>
      </c>
      <c r="F680" s="304">
        <v>7000</v>
      </c>
      <c r="G680" s="58">
        <f t="shared" si="167"/>
        <v>7000</v>
      </c>
      <c r="H680" s="304">
        <v>7000</v>
      </c>
      <c r="I680" s="86"/>
      <c r="J680" s="304"/>
      <c r="K680" s="64">
        <f t="shared" si="162"/>
        <v>1.4</v>
      </c>
      <c r="L680" s="63"/>
    </row>
    <row r="681" spans="1:12" ht="13.5" customHeight="1" thickBot="1">
      <c r="A681" s="74"/>
      <c r="B681" s="94"/>
      <c r="C681" s="81" t="s">
        <v>163</v>
      </c>
      <c r="D681" s="215">
        <v>4210</v>
      </c>
      <c r="E681" s="372">
        <v>5500</v>
      </c>
      <c r="F681" s="304">
        <v>7000</v>
      </c>
      <c r="G681" s="58">
        <f t="shared" si="167"/>
        <v>7000</v>
      </c>
      <c r="H681" s="304">
        <v>7000</v>
      </c>
      <c r="I681" s="86"/>
      <c r="J681" s="304"/>
      <c r="K681" s="64">
        <f t="shared" si="162"/>
        <v>1.2727272727272727</v>
      </c>
      <c r="L681" s="63"/>
    </row>
    <row r="682" spans="1:12" ht="13.5" customHeight="1" thickBot="1">
      <c r="A682" s="74"/>
      <c r="B682" s="94"/>
      <c r="C682" s="81" t="s">
        <v>119</v>
      </c>
      <c r="D682" s="215">
        <v>4300</v>
      </c>
      <c r="E682" s="372">
        <v>1000</v>
      </c>
      <c r="F682" s="304">
        <v>2000</v>
      </c>
      <c r="G682" s="58">
        <f t="shared" si="167"/>
        <v>2000</v>
      </c>
      <c r="H682" s="304">
        <v>2000</v>
      </c>
      <c r="I682" s="86"/>
      <c r="J682" s="304"/>
      <c r="K682" s="64">
        <f t="shared" si="162"/>
        <v>2</v>
      </c>
      <c r="L682" s="63"/>
    </row>
    <row r="683" spans="1:12" ht="13.5" customHeight="1" thickBot="1">
      <c r="A683" s="74"/>
      <c r="B683" s="94"/>
      <c r="C683" s="152" t="s">
        <v>188</v>
      </c>
      <c r="D683" s="317">
        <v>4530</v>
      </c>
      <c r="E683" s="374">
        <v>1000</v>
      </c>
      <c r="F683" s="306">
        <v>1500</v>
      </c>
      <c r="G683" s="297">
        <f t="shared" si="167"/>
        <v>1500</v>
      </c>
      <c r="H683" s="306">
        <v>1500</v>
      </c>
      <c r="I683" s="301"/>
      <c r="J683" s="306"/>
      <c r="K683" s="64">
        <f t="shared" si="162"/>
        <v>1.5</v>
      </c>
      <c r="L683" s="63"/>
    </row>
    <row r="684" spans="1:12" ht="33" customHeight="1" thickBot="1">
      <c r="A684" s="130"/>
      <c r="B684" s="113"/>
      <c r="C684" s="156" t="s">
        <v>269</v>
      </c>
      <c r="D684" s="211"/>
      <c r="E684" s="43">
        <f aca="true" t="shared" si="168" ref="E684:J684">SUM(E671+E644+E605+E575+E559+E414+E400+E394+E294+E287+E282+E233+E215+E139+E111+E86+E78+E21+E18+E13)</f>
        <v>167492254</v>
      </c>
      <c r="F684" s="43">
        <f t="shared" si="168"/>
        <v>195756118</v>
      </c>
      <c r="G684" s="43">
        <f t="shared" si="168"/>
        <v>184579535</v>
      </c>
      <c r="H684" s="43">
        <f t="shared" si="168"/>
        <v>69417332</v>
      </c>
      <c r="I684" s="43">
        <f t="shared" si="168"/>
        <v>94475946</v>
      </c>
      <c r="J684" s="43">
        <f t="shared" si="168"/>
        <v>20686257</v>
      </c>
      <c r="K684" s="64">
        <f t="shared" si="162"/>
        <v>1.1020183357255435</v>
      </c>
      <c r="L684" s="247"/>
    </row>
    <row r="685" spans="1:5" ht="12.75">
      <c r="A685" s="68"/>
      <c r="B685" s="5"/>
      <c r="C685" s="5"/>
      <c r="D685" s="5"/>
      <c r="E685" s="5"/>
    </row>
    <row r="686" spans="1:3" ht="12.75">
      <c r="A686" s="5"/>
      <c r="C686" s="59" t="s">
        <v>47</v>
      </c>
    </row>
    <row r="687" ht="12.75">
      <c r="C687" s="59" t="s">
        <v>48</v>
      </c>
    </row>
    <row r="702" ht="30" customHeight="1">
      <c r="C702" s="408"/>
    </row>
  </sheetData>
  <printOptions/>
  <pageMargins left="0.1968503937007874" right="0.1968503937007874" top="0.5905511811023623" bottom="0.3937007874015748" header="0.1968503937007874" footer="0.5118110236220472"/>
  <pageSetup horizontalDpi="300" verticalDpi="300" orientation="landscape" paperSize="9" scale="90" r:id="rId1"/>
  <headerFooter alignWithMargins="0">
    <oddHeader>&amp;C&amp;"Arial CE,Kursywa"&amp;9-   &amp;P  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DO348"/>
  <sheetViews>
    <sheetView zoomScale="75" zoomScaleNormal="75" workbookViewId="0" topLeftCell="A87">
      <selection activeCell="C118" sqref="C118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49.625" style="0" customWidth="1"/>
    <col min="4" max="4" width="5.375" style="0" customWidth="1"/>
    <col min="5" max="8" width="10.75390625" style="0" customWidth="1"/>
    <col min="9" max="10" width="10.25390625" style="0" customWidth="1"/>
    <col min="11" max="11" width="9.625" style="0" customWidth="1"/>
  </cols>
  <sheetData>
    <row r="1" spans="1:119" ht="12.75">
      <c r="A1" s="18"/>
      <c r="B1" s="18"/>
      <c r="C1" s="18"/>
      <c r="D1" s="18"/>
      <c r="E1" s="19"/>
      <c r="F1" s="19"/>
      <c r="G1" s="48"/>
      <c r="H1" s="48" t="s">
        <v>400</v>
      </c>
      <c r="I1" s="7"/>
      <c r="J1" s="7"/>
      <c r="K1" s="18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</row>
    <row r="2" spans="1:119" ht="12.75">
      <c r="A2" s="18"/>
      <c r="B2" s="18"/>
      <c r="C2" s="18"/>
      <c r="D2" s="18"/>
      <c r="E2" s="19"/>
      <c r="F2" s="19"/>
      <c r="G2" s="48"/>
      <c r="H2" s="48" t="s">
        <v>263</v>
      </c>
      <c r="I2" s="7"/>
      <c r="J2" s="7"/>
      <c r="K2" s="18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</row>
    <row r="3" spans="1:119" ht="12.75">
      <c r="A3" s="18"/>
      <c r="B3" s="18"/>
      <c r="C3" s="18"/>
      <c r="D3" s="18"/>
      <c r="E3" s="19"/>
      <c r="F3" s="19"/>
      <c r="G3" s="48"/>
      <c r="H3" s="48" t="s">
        <v>22</v>
      </c>
      <c r="I3" s="7"/>
      <c r="J3" s="7"/>
      <c r="K3" s="18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2"/>
      <c r="DH3" s="232"/>
      <c r="DI3" s="232"/>
      <c r="DJ3" s="232"/>
      <c r="DK3" s="232"/>
      <c r="DL3" s="232"/>
      <c r="DM3" s="232"/>
      <c r="DN3" s="232"/>
      <c r="DO3" s="232"/>
    </row>
    <row r="4" spans="1:119" ht="12.75">
      <c r="A4" s="18"/>
      <c r="B4" s="18"/>
      <c r="C4" s="18"/>
      <c r="D4" s="18"/>
      <c r="E4" s="19"/>
      <c r="F4" s="19"/>
      <c r="G4" s="48"/>
      <c r="H4" s="48" t="s">
        <v>264</v>
      </c>
      <c r="I4" s="7"/>
      <c r="J4" s="7"/>
      <c r="K4" s="18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</row>
    <row r="5" spans="1:119" ht="13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</row>
    <row r="6" spans="1:119" s="3" customFormat="1" ht="20.25">
      <c r="A6" s="20"/>
      <c r="B6" s="21"/>
      <c r="C6" s="44" t="s">
        <v>24</v>
      </c>
      <c r="D6" s="51"/>
      <c r="E6" s="51"/>
      <c r="F6" s="51"/>
      <c r="G6" s="50"/>
      <c r="H6" s="50"/>
      <c r="I6" s="20"/>
      <c r="J6" s="20"/>
      <c r="K6" s="20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3"/>
      <c r="DI6" s="233"/>
      <c r="DJ6" s="233"/>
      <c r="DK6" s="233"/>
      <c r="DL6" s="233"/>
      <c r="DM6" s="233"/>
      <c r="DN6" s="233"/>
      <c r="DO6" s="233"/>
    </row>
    <row r="7" spans="1:119" ht="12.75">
      <c r="A7" s="18"/>
      <c r="B7" s="18"/>
      <c r="C7" s="18"/>
      <c r="D7" s="18"/>
      <c r="E7" s="23"/>
      <c r="F7" s="23"/>
      <c r="G7" s="23"/>
      <c r="H7" s="23"/>
      <c r="I7" s="23"/>
      <c r="J7" s="23"/>
      <c r="K7" s="23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232"/>
      <c r="DN7" s="232"/>
      <c r="DO7" s="232"/>
    </row>
    <row r="8" spans="1:119" ht="13.5" thickBo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32"/>
      <c r="DE8" s="232"/>
      <c r="DF8" s="232"/>
      <c r="DG8" s="232"/>
      <c r="DH8" s="232"/>
      <c r="DI8" s="232"/>
      <c r="DJ8" s="232"/>
      <c r="DK8" s="232"/>
      <c r="DL8" s="232"/>
      <c r="DM8" s="232"/>
      <c r="DN8" s="232"/>
      <c r="DO8" s="232"/>
    </row>
    <row r="9" spans="1:119" ht="63.75" customHeight="1" thickBot="1">
      <c r="A9" s="69" t="s">
        <v>107</v>
      </c>
      <c r="B9" s="69" t="s">
        <v>108</v>
      </c>
      <c r="C9" s="175" t="s">
        <v>109</v>
      </c>
      <c r="D9" s="69" t="s">
        <v>110</v>
      </c>
      <c r="E9" s="45" t="s">
        <v>142</v>
      </c>
      <c r="F9" s="45" t="s">
        <v>140</v>
      </c>
      <c r="G9" s="45" t="s">
        <v>141</v>
      </c>
      <c r="H9" s="45" t="s">
        <v>455</v>
      </c>
      <c r="I9" s="45" t="s">
        <v>456</v>
      </c>
      <c r="J9" s="45" t="s">
        <v>474</v>
      </c>
      <c r="K9" s="45" t="s">
        <v>49</v>
      </c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</row>
    <row r="10" spans="1:119" ht="14.25" customHeight="1" thickBot="1">
      <c r="A10" s="57">
        <v>1</v>
      </c>
      <c r="B10" s="57">
        <v>2</v>
      </c>
      <c r="C10" s="88">
        <v>3</v>
      </c>
      <c r="D10" s="5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232"/>
      <c r="DN10" s="232"/>
      <c r="DO10" s="232"/>
    </row>
    <row r="11" spans="1:119" ht="14.25" customHeight="1" thickBot="1">
      <c r="A11" s="52" t="s">
        <v>111</v>
      </c>
      <c r="B11" s="65"/>
      <c r="C11" s="176" t="s">
        <v>112</v>
      </c>
      <c r="D11" s="157"/>
      <c r="E11" s="56">
        <f aca="true" t="shared" si="0" ref="E11:J12">SUM(E12)</f>
        <v>40000</v>
      </c>
      <c r="F11" s="56">
        <f t="shared" si="0"/>
        <v>0</v>
      </c>
      <c r="G11" s="56">
        <f t="shared" si="0"/>
        <v>0</v>
      </c>
      <c r="H11" s="56">
        <f t="shared" si="0"/>
        <v>0</v>
      </c>
      <c r="I11" s="56">
        <f t="shared" si="0"/>
        <v>0</v>
      </c>
      <c r="J11" s="56">
        <f t="shared" si="0"/>
        <v>0</v>
      </c>
      <c r="K11" s="64">
        <f>G11/E11</f>
        <v>0</v>
      </c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32"/>
      <c r="DE11" s="232"/>
      <c r="DF11" s="232"/>
      <c r="DG11" s="232"/>
      <c r="DH11" s="232"/>
      <c r="DI11" s="232"/>
      <c r="DJ11" s="232"/>
      <c r="DK11" s="232"/>
      <c r="DL11" s="232"/>
      <c r="DM11" s="232"/>
      <c r="DN11" s="232"/>
      <c r="DO11" s="232"/>
    </row>
    <row r="12" spans="1:119" ht="14.25" customHeight="1" thickBot="1">
      <c r="A12" s="158"/>
      <c r="B12" s="114" t="s">
        <v>78</v>
      </c>
      <c r="C12" s="166" t="s">
        <v>360</v>
      </c>
      <c r="D12" s="77"/>
      <c r="E12" s="38">
        <f t="shared" si="0"/>
        <v>40000</v>
      </c>
      <c r="F12" s="38">
        <f t="shared" si="0"/>
        <v>0</v>
      </c>
      <c r="G12" s="38">
        <f t="shared" si="0"/>
        <v>0</v>
      </c>
      <c r="H12" s="38">
        <f t="shared" si="0"/>
        <v>0</v>
      </c>
      <c r="I12" s="38">
        <f t="shared" si="0"/>
        <v>0</v>
      </c>
      <c r="J12" s="38">
        <f t="shared" si="0"/>
        <v>0</v>
      </c>
      <c r="K12" s="64">
        <f aca="true" t="shared" si="1" ref="K12:K77">G12/E12</f>
        <v>0</v>
      </c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</row>
    <row r="13" spans="1:119" ht="14.25" customHeight="1" thickBot="1">
      <c r="A13" s="158"/>
      <c r="B13" s="94"/>
      <c r="C13" s="90" t="s">
        <v>119</v>
      </c>
      <c r="D13" s="80">
        <v>4300</v>
      </c>
      <c r="E13" s="33">
        <f>IF('Załącznik Nr 2 - wydatki'!E17&gt;0,'Załącznik Nr 2 - wydatki'!E17,"")</f>
        <v>40000</v>
      </c>
      <c r="F13" s="33">
        <f>IF('Załącznik Nr 2 - wydatki'!F17&gt;0,'Załącznik Nr 2 - wydatki'!F17,"")</f>
      </c>
      <c r="G13" s="33">
        <f>IF('Załącznik Nr 2 - wydatki'!G17&gt;0,'Załącznik Nr 2 - wydatki'!G17,"")</f>
      </c>
      <c r="H13" s="33">
        <f>IF('Załącznik Nr 2 - wydatki'!H17&gt;0,'Załącznik Nr 2 - wydatki'!H17,"")</f>
      </c>
      <c r="I13" s="33">
        <f>IF('Załącznik Nr 2 - wydatki'!I17&gt;0,'Załącznik Nr 2 - wydatki'!I17,"")</f>
      </c>
      <c r="J13" s="33">
        <f>IF('Załącznik Nr 2 - wydatki'!J17&gt;0,'Załącznik Nr 2 - wydatki'!J17,"")</f>
      </c>
      <c r="K13" s="64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  <c r="DJ13" s="232"/>
      <c r="DK13" s="232"/>
      <c r="DL13" s="232"/>
      <c r="DM13" s="232"/>
      <c r="DN13" s="232"/>
      <c r="DO13" s="232"/>
    </row>
    <row r="14" spans="1:119" ht="22.5" customHeight="1" thickBot="1">
      <c r="A14" s="159">
        <v>600</v>
      </c>
      <c r="B14" s="171"/>
      <c r="C14" s="177" t="s">
        <v>132</v>
      </c>
      <c r="D14" s="199"/>
      <c r="E14" s="31">
        <f aca="true" t="shared" si="2" ref="E14:J14">SUM(E15)</f>
        <v>9040108</v>
      </c>
      <c r="F14" s="31">
        <f t="shared" si="2"/>
        <v>8914218</v>
      </c>
      <c r="G14" s="31">
        <f t="shared" si="2"/>
        <v>8754218</v>
      </c>
      <c r="H14" s="31">
        <f t="shared" si="2"/>
        <v>5500013</v>
      </c>
      <c r="I14" s="31">
        <f t="shared" si="2"/>
        <v>3254205</v>
      </c>
      <c r="J14" s="31">
        <f t="shared" si="2"/>
        <v>0</v>
      </c>
      <c r="K14" s="64">
        <f t="shared" si="1"/>
        <v>0.9683753778162827</v>
      </c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</row>
    <row r="15" spans="1:119" ht="18" customHeight="1" thickBot="1">
      <c r="A15" s="117"/>
      <c r="B15" s="96">
        <v>60015</v>
      </c>
      <c r="C15" s="178" t="s">
        <v>135</v>
      </c>
      <c r="D15" s="200"/>
      <c r="E15" s="25">
        <f aca="true" t="shared" si="3" ref="E15:J15">SUM(E17:E28)</f>
        <v>9040108</v>
      </c>
      <c r="F15" s="25">
        <f t="shared" si="3"/>
        <v>8914218</v>
      </c>
      <c r="G15" s="25">
        <f t="shared" si="3"/>
        <v>8754218</v>
      </c>
      <c r="H15" s="25">
        <f t="shared" si="3"/>
        <v>5500013</v>
      </c>
      <c r="I15" s="25">
        <f t="shared" si="3"/>
        <v>3254205</v>
      </c>
      <c r="J15" s="25">
        <f t="shared" si="3"/>
        <v>0</v>
      </c>
      <c r="K15" s="64">
        <f t="shared" si="1"/>
        <v>0.9683753778162827</v>
      </c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L15" s="232"/>
      <c r="DM15" s="232"/>
      <c r="DN15" s="232"/>
      <c r="DO15" s="232"/>
    </row>
    <row r="16" spans="1:119" s="7" customFormat="1" ht="18" customHeight="1" thickBot="1">
      <c r="A16" s="74"/>
      <c r="B16" s="94"/>
      <c r="C16" s="90" t="s">
        <v>136</v>
      </c>
      <c r="D16" s="201">
        <v>4300</v>
      </c>
      <c r="E16" s="32">
        <f aca="true" t="shared" si="4" ref="E16:J16">SUM(E17:E20)</f>
        <v>2373259</v>
      </c>
      <c r="F16" s="32">
        <f t="shared" si="4"/>
        <v>2522500</v>
      </c>
      <c r="G16" s="32">
        <f t="shared" si="4"/>
        <v>2362500</v>
      </c>
      <c r="H16" s="32">
        <f t="shared" si="4"/>
        <v>2362500</v>
      </c>
      <c r="I16" s="32">
        <f t="shared" si="4"/>
        <v>0</v>
      </c>
      <c r="J16" s="32">
        <f t="shared" si="4"/>
        <v>0</v>
      </c>
      <c r="K16" s="64">
        <f t="shared" si="1"/>
        <v>0.9954665714951465</v>
      </c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</row>
    <row r="17" spans="1:119" ht="13.5" thickBot="1">
      <c r="A17" s="74"/>
      <c r="B17" s="94"/>
      <c r="C17" s="179" t="s">
        <v>137</v>
      </c>
      <c r="D17" s="74"/>
      <c r="E17" s="33">
        <f>IF('Załącznik Nr 2 - wydatki'!E32&gt;0,'Załącznik Nr 2 - wydatki'!E32,"")</f>
        <v>1787042</v>
      </c>
      <c r="F17" s="33">
        <f>IF('Załącznik Nr 2 - wydatki'!F32&gt;0,'Załącznik Nr 2 - wydatki'!F32,"")</f>
        <v>1900000</v>
      </c>
      <c r="G17" s="33">
        <f>IF('Załącznik Nr 2 - wydatki'!G32&gt;0,'Załącznik Nr 2 - wydatki'!G32,"")</f>
        <v>1750000</v>
      </c>
      <c r="H17" s="33">
        <f>IF('Załącznik Nr 2 - wydatki'!H32&gt;0,'Załącznik Nr 2 - wydatki'!H32,"")</f>
        <v>1750000</v>
      </c>
      <c r="I17" s="33">
        <f>IF('Załącznik Nr 2 - wydatki'!I32&gt;0,'Załącznik Nr 2 - wydatki'!I32,"")</f>
      </c>
      <c r="J17" s="33">
        <f>IF('Załącznik Nr 2 - wydatki'!J32&gt;0,'Załącznik Nr 2 - wydatki'!J32,"")</f>
      </c>
      <c r="K17" s="64">
        <f t="shared" si="1"/>
        <v>0.9792718917630363</v>
      </c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</row>
    <row r="18" spans="1:119" ht="13.5" thickBot="1">
      <c r="A18" s="74"/>
      <c r="B18" s="94"/>
      <c r="C18" s="92" t="s">
        <v>138</v>
      </c>
      <c r="D18" s="74"/>
      <c r="E18" s="33">
        <f>IF('Załącznik Nr 2 - wydatki'!E33&gt;0,'Załącznik Nr 2 - wydatki'!E33,"")</f>
        <v>416217</v>
      </c>
      <c r="F18" s="33">
        <f>IF('Załącznik Nr 2 - wydatki'!F33&gt;0,'Załącznik Nr 2 - wydatki'!F33,"")</f>
        <v>422500</v>
      </c>
      <c r="G18" s="33">
        <f>IF('Załącznik Nr 2 - wydatki'!G33&gt;0,'Załącznik Nr 2 - wydatki'!G33,"")</f>
        <v>422500</v>
      </c>
      <c r="H18" s="33">
        <f>IF('Załącznik Nr 2 - wydatki'!H33&gt;0,'Załącznik Nr 2 - wydatki'!H33,"")</f>
        <v>422500</v>
      </c>
      <c r="I18" s="33">
        <f>IF('Załącznik Nr 2 - wydatki'!I33&gt;0,'Załącznik Nr 2 - wydatki'!I33,"")</f>
      </c>
      <c r="J18" s="33">
        <f>IF('Załącznik Nr 2 - wydatki'!J33&gt;0,'Załącznik Nr 2 - wydatki'!J33,"")</f>
      </c>
      <c r="K18" s="64">
        <f t="shared" si="1"/>
        <v>1.0150954910539454</v>
      </c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32"/>
      <c r="DO18" s="232"/>
    </row>
    <row r="19" spans="1:119" ht="13.5" thickBot="1">
      <c r="A19" s="74"/>
      <c r="B19" s="94"/>
      <c r="C19" s="92" t="s">
        <v>145</v>
      </c>
      <c r="D19" s="74"/>
      <c r="E19" s="33">
        <f>IF('Załącznik Nr 2 - wydatki'!E34&gt;0,'Załącznik Nr 2 - wydatki'!E34,"")</f>
        <v>120000</v>
      </c>
      <c r="F19" s="33">
        <f>IF('Załącznik Nr 2 - wydatki'!F34&gt;0,'Załącznik Nr 2 - wydatki'!F34,"")</f>
        <v>150000</v>
      </c>
      <c r="G19" s="33">
        <f>IF('Załącznik Nr 2 - wydatki'!G34&gt;0,'Załącznik Nr 2 - wydatki'!G34,"")</f>
        <v>140000</v>
      </c>
      <c r="H19" s="33">
        <f>IF('Załącznik Nr 2 - wydatki'!H34&gt;0,'Załącznik Nr 2 - wydatki'!H34,"")</f>
        <v>140000</v>
      </c>
      <c r="I19" s="33">
        <f>IF('Załącznik Nr 2 - wydatki'!I34&gt;0,'Załącznik Nr 2 - wydatki'!I34,"")</f>
      </c>
      <c r="J19" s="33">
        <f>IF('Załącznik Nr 2 - wydatki'!J34&gt;0,'Załącznik Nr 2 - wydatki'!J34,"")</f>
      </c>
      <c r="K19" s="64">
        <f t="shared" si="1"/>
        <v>1.1666666666666667</v>
      </c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/>
      <c r="DM19" s="232"/>
      <c r="DN19" s="232"/>
      <c r="DO19" s="232"/>
    </row>
    <row r="20" spans="1:119" ht="13.5" thickBot="1">
      <c r="A20" s="74"/>
      <c r="B20" s="94"/>
      <c r="C20" s="92" t="s">
        <v>146</v>
      </c>
      <c r="D20" s="74"/>
      <c r="E20" s="33">
        <f>IF('Załącznik Nr 2 - wydatki'!E35&gt;0,'Załącznik Nr 2 - wydatki'!E35,"")</f>
        <v>50000</v>
      </c>
      <c r="F20" s="33">
        <f>IF('Załącznik Nr 2 - wydatki'!F35&gt;0,'Załącznik Nr 2 - wydatki'!F35,"")</f>
        <v>50000</v>
      </c>
      <c r="G20" s="33">
        <f>IF('Załącznik Nr 2 - wydatki'!G35&gt;0,'Załącznik Nr 2 - wydatki'!G35,"")</f>
        <v>50000</v>
      </c>
      <c r="H20" s="33">
        <f>IF('Załącznik Nr 2 - wydatki'!H35&gt;0,'Załącznik Nr 2 - wydatki'!H35,"")</f>
        <v>50000</v>
      </c>
      <c r="I20" s="33">
        <f>IF('Załącznik Nr 2 - wydatki'!I35&gt;0,'Załącznik Nr 2 - wydatki'!I35,"")</f>
      </c>
      <c r="J20" s="33">
        <f>IF('Załącznik Nr 2 - wydatki'!J35&gt;0,'Załącznik Nr 2 - wydatki'!J35,"")</f>
      </c>
      <c r="K20" s="64">
        <f t="shared" si="1"/>
        <v>1</v>
      </c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</row>
    <row r="21" spans="1:119" ht="15.75" customHeight="1" thickBot="1">
      <c r="A21" s="74"/>
      <c r="B21" s="94"/>
      <c r="C21" s="90" t="s">
        <v>147</v>
      </c>
      <c r="D21" s="71">
        <v>4260</v>
      </c>
      <c r="E21" s="33">
        <f>IF('Załącznik Nr 2 - wydatki'!E36&gt;0,'Załącznik Nr 2 - wydatki'!E36,"")</f>
        <v>56000</v>
      </c>
      <c r="F21" s="33">
        <f>IF('Załącznik Nr 2 - wydatki'!F36&gt;0,'Załącznik Nr 2 - wydatki'!F36,"")</f>
        <v>60000</v>
      </c>
      <c r="G21" s="33">
        <f>IF('Załącznik Nr 2 - wydatki'!G36&gt;0,'Załącznik Nr 2 - wydatki'!G36,"")</f>
        <v>60000</v>
      </c>
      <c r="H21" s="33">
        <f>IF('Załącznik Nr 2 - wydatki'!H36&gt;0,'Załącznik Nr 2 - wydatki'!H36,"")</f>
        <v>60000</v>
      </c>
      <c r="I21" s="33">
        <f>IF('Załącznik Nr 2 - wydatki'!I36&gt;0,'Załącznik Nr 2 - wydatki'!I36,"")</f>
      </c>
      <c r="J21" s="33">
        <f>IF('Załącznik Nr 2 - wydatki'!J36&gt;0,'Załącznik Nr 2 - wydatki'!J36,"")</f>
      </c>
      <c r="K21" s="64">
        <f t="shared" si="1"/>
        <v>1.0714285714285714</v>
      </c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2"/>
      <c r="DM21" s="232"/>
      <c r="DN21" s="232"/>
      <c r="DO21" s="232"/>
    </row>
    <row r="22" spans="1:119" ht="24.75" thickBot="1">
      <c r="A22" s="73"/>
      <c r="B22" s="97"/>
      <c r="C22" s="89" t="s">
        <v>420</v>
      </c>
      <c r="D22" s="71">
        <v>6050</v>
      </c>
      <c r="E22" s="33">
        <f>IF('Załącznik Nr 2 - wydatki'!E37&gt;0,'Załącznik Nr 2 - wydatki'!E37,"")</f>
        <v>136000</v>
      </c>
      <c r="F22" s="33">
        <f>IF('Załącznik Nr 2 - wydatki'!F37&gt;0,'Załącznik Nr 2 - wydatki'!F37,"")</f>
      </c>
      <c r="G22" s="33">
        <f>IF('Załącznik Nr 2 - wydatki'!G37&gt;0,'Załącznik Nr 2 - wydatki'!G37,"")</f>
      </c>
      <c r="H22" s="33">
        <f>IF('Załącznik Nr 2 - wydatki'!H37&gt;0,'Załącznik Nr 2 - wydatki'!H37,"")</f>
      </c>
      <c r="I22" s="33">
        <f>IF('Załącznik Nr 2 - wydatki'!I37&gt;0,'Załącznik Nr 2 - wydatki'!I37,"")</f>
      </c>
      <c r="J22" s="33">
        <f>IF('Załącznik Nr 2 - wydatki'!J37&gt;0,'Załącznik Nr 2 - wydatki'!J37,"")</f>
      </c>
      <c r="K22" s="64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2"/>
      <c r="DN22" s="232"/>
      <c r="DO22" s="232"/>
    </row>
    <row r="23" spans="1:119" ht="24.75" thickBot="1">
      <c r="A23" s="73"/>
      <c r="B23" s="102"/>
      <c r="C23" s="89" t="s">
        <v>175</v>
      </c>
      <c r="D23" s="71">
        <v>6050</v>
      </c>
      <c r="E23" s="33">
        <f>IF('Załącznik Nr 2 - wydatki'!E38&gt;0,'Załącznik Nr 2 - wydatki'!E38,"")</f>
        <v>210000</v>
      </c>
      <c r="F23" s="33">
        <f>IF('Załącznik Nr 2 - wydatki'!F38&gt;0,'Załącznik Nr 2 - wydatki'!F38,"")</f>
        <v>500000</v>
      </c>
      <c r="G23" s="33">
        <f>IF('Załącznik Nr 2 - wydatki'!G38&gt;0,'Załącznik Nr 2 - wydatki'!G38,"")</f>
        <v>500000</v>
      </c>
      <c r="H23" s="33">
        <f>IF('Załącznik Nr 2 - wydatki'!H38&gt;0,'Załącznik Nr 2 - wydatki'!H38,"")</f>
        <v>500000</v>
      </c>
      <c r="I23" s="33">
        <f>IF('Załącznik Nr 2 - wydatki'!I38&gt;0,'Załącznik Nr 2 - wydatki'!I38,"")</f>
      </c>
      <c r="J23" s="33">
        <f>IF('Załącznik Nr 2 - wydatki'!J38&gt;0,'Załącznik Nr 2 - wydatki'!J38,"")</f>
      </c>
      <c r="K23" s="64">
        <f t="shared" si="1"/>
        <v>2.380952380952381</v>
      </c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2"/>
      <c r="DH23" s="232"/>
      <c r="DI23" s="232"/>
      <c r="DJ23" s="232"/>
      <c r="DK23" s="232"/>
      <c r="DL23" s="232"/>
      <c r="DM23" s="232"/>
      <c r="DN23" s="232"/>
      <c r="DO23" s="232"/>
    </row>
    <row r="24" spans="1:119" ht="24.75" thickBot="1">
      <c r="A24" s="74"/>
      <c r="B24" s="94"/>
      <c r="C24" s="89" t="s">
        <v>424</v>
      </c>
      <c r="D24" s="71">
        <v>6058</v>
      </c>
      <c r="E24" s="33">
        <f>IF('Załącznik Nr 2 - wydatki'!E39&gt;0,'Załącznik Nr 2 - wydatki'!E39,"")</f>
        <v>2653500</v>
      </c>
      <c r="F24" s="33">
        <f>IF('Załącznik Nr 2 - wydatki'!F39&gt;0,'Załącznik Nr 2 - wydatki'!F39,"")</f>
      </c>
      <c r="G24" s="33">
        <f>IF('Załącznik Nr 2 - wydatki'!G39&gt;0,'Załącznik Nr 2 - wydatki'!G39,"")</f>
      </c>
      <c r="H24" s="33">
        <f>IF('Załącznik Nr 2 - wydatki'!H39&gt;0,'Załącznik Nr 2 - wydatki'!H39,"")</f>
      </c>
      <c r="I24" s="33">
        <f>IF('Załącznik Nr 2 - wydatki'!I39&gt;0,'Załącznik Nr 2 - wydatki'!I39,"")</f>
      </c>
      <c r="J24" s="33">
        <f>IF('Załącznik Nr 2 - wydatki'!J39&gt;0,'Załącznik Nr 2 - wydatki'!J39,"")</f>
      </c>
      <c r="K24" s="64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2"/>
      <c r="DE24" s="232"/>
      <c r="DF24" s="232"/>
      <c r="DG24" s="232"/>
      <c r="DH24" s="232"/>
      <c r="DI24" s="232"/>
      <c r="DJ24" s="232"/>
      <c r="DK24" s="232"/>
      <c r="DL24" s="232"/>
      <c r="DM24" s="232"/>
      <c r="DN24" s="232"/>
      <c r="DO24" s="232"/>
    </row>
    <row r="25" spans="1:119" ht="24.75" thickBot="1">
      <c r="A25" s="74"/>
      <c r="B25" s="94"/>
      <c r="C25" s="89" t="s">
        <v>130</v>
      </c>
      <c r="D25" s="71">
        <v>6059</v>
      </c>
      <c r="E25" s="33">
        <f>IF('Załącznik Nr 2 - wydatki'!E40&gt;0,'Załącznik Nr 2 - wydatki'!E40,"")</f>
        <v>2361098</v>
      </c>
      <c r="F25" s="33">
        <f>IF('Załącznik Nr 2 - wydatki'!F40&gt;0,'Załącznik Nr 2 - wydatki'!F40,"")</f>
      </c>
      <c r="G25" s="33">
        <f>IF('Załącznik Nr 2 - wydatki'!G40&gt;0,'Załącznik Nr 2 - wydatki'!G40,"")</f>
      </c>
      <c r="H25" s="33">
        <f>IF('Załącznik Nr 2 - wydatki'!H40&gt;0,'Załącznik Nr 2 - wydatki'!H40,"")</f>
      </c>
      <c r="I25" s="33">
        <f>IF('Załącznik Nr 2 - wydatki'!I40&gt;0,'Załącznik Nr 2 - wydatki'!I40,"")</f>
      </c>
      <c r="J25" s="33">
        <f>IF('Załącznik Nr 2 - wydatki'!J40&gt;0,'Załącznik Nr 2 - wydatki'!J40,"")</f>
      </c>
      <c r="K25" s="64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232"/>
      <c r="DK25" s="232"/>
      <c r="DL25" s="232"/>
      <c r="DM25" s="232"/>
      <c r="DN25" s="232"/>
      <c r="DO25" s="232"/>
    </row>
    <row r="26" spans="1:119" ht="24.75" thickBot="1">
      <c r="A26" s="74"/>
      <c r="B26" s="94"/>
      <c r="C26" s="89" t="s">
        <v>176</v>
      </c>
      <c r="D26" s="71">
        <v>6058</v>
      </c>
      <c r="E26" s="33">
        <f>IF('Załącznik Nr 2 - wydatki'!E42&gt;0,'Załącznik Nr 2 - wydatki'!E42,"")</f>
        <v>773800</v>
      </c>
      <c r="F26" s="33">
        <f>IF('Załącznik Nr 2 - wydatki'!F42&gt;0,'Załącznik Nr 2 - wydatki'!F42,"")</f>
        <v>3254205</v>
      </c>
      <c r="G26" s="33">
        <f>IF('Załącznik Nr 2 - wydatki'!G42&gt;0,'Załącznik Nr 2 - wydatki'!G42,"")</f>
        <v>3254205</v>
      </c>
      <c r="H26" s="33">
        <f>IF('Załącznik Nr 2 - wydatki'!H42&gt;0,'Załącznik Nr 2 - wydatki'!H42,"")</f>
      </c>
      <c r="I26" s="33">
        <f>IF('Załącznik Nr 2 - wydatki'!I42&gt;0,'Załącznik Nr 2 - wydatki'!I42,"")</f>
        <v>3254205</v>
      </c>
      <c r="J26" s="33">
        <f>IF('Załącznik Nr 2 - wydatki'!J42&gt;0,'Załącznik Nr 2 - wydatki'!J42,"")</f>
      </c>
      <c r="K26" s="64">
        <f t="shared" si="1"/>
        <v>4.205485913672784</v>
      </c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2"/>
      <c r="DI26" s="232"/>
      <c r="DJ26" s="232"/>
      <c r="DK26" s="232"/>
      <c r="DL26" s="232"/>
      <c r="DM26" s="232"/>
      <c r="DN26" s="232"/>
      <c r="DO26" s="232"/>
    </row>
    <row r="27" spans="1:119" ht="24.75" thickBot="1">
      <c r="A27" s="74"/>
      <c r="B27" s="99"/>
      <c r="C27" s="89" t="s">
        <v>176</v>
      </c>
      <c r="D27" s="71">
        <v>6059</v>
      </c>
      <c r="E27" s="33">
        <f>IF('Załącznik Nr 2 - wydatki'!E43&gt;0,'Załącznik Nr 2 - wydatki'!E43,"")</f>
        <v>476451</v>
      </c>
      <c r="F27" s="33">
        <f>IF('Załącznik Nr 2 - wydatki'!F43&gt;0,'Załącznik Nr 2 - wydatki'!F43,"")</f>
        <v>2027513</v>
      </c>
      <c r="G27" s="33">
        <f>IF('Załącznik Nr 2 - wydatki'!G43&gt;0,'Załącznik Nr 2 - wydatki'!G43,"")</f>
        <v>2027513</v>
      </c>
      <c r="H27" s="33">
        <f>IF('Załącznik Nr 2 - wydatki'!H43&gt;0,'Załącznik Nr 2 - wydatki'!H43,"")</f>
        <v>2027513</v>
      </c>
      <c r="I27" s="33">
        <f>IF('Załącznik Nr 2 - wydatki'!I43&gt;0,'Załącznik Nr 2 - wydatki'!I43,"")</f>
      </c>
      <c r="J27" s="33">
        <f>IF('Załącznik Nr 2 - wydatki'!J43&gt;0,'Załącznik Nr 2 - wydatki'!J43,"")</f>
      </c>
      <c r="K27" s="64">
        <f t="shared" si="1"/>
        <v>4.255449143773442</v>
      </c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2"/>
      <c r="DE27" s="232"/>
      <c r="DF27" s="232"/>
      <c r="DG27" s="232"/>
      <c r="DH27" s="232"/>
      <c r="DI27" s="232"/>
      <c r="DJ27" s="232"/>
      <c r="DK27" s="232"/>
      <c r="DL27" s="232"/>
      <c r="DM27" s="232"/>
      <c r="DN27" s="232"/>
      <c r="DO27" s="232"/>
    </row>
    <row r="28" spans="1:119" ht="24.75" thickBot="1">
      <c r="A28" s="74"/>
      <c r="B28" s="94"/>
      <c r="C28" s="406" t="s">
        <v>356</v>
      </c>
      <c r="D28" s="117">
        <v>6050</v>
      </c>
      <c r="E28" s="33">
        <f>IF('Załącznik Nr 2 - wydatki'!E44&gt;0,'Załącznik Nr 2 - wydatki'!E44,"")</f>
      </c>
      <c r="F28" s="33">
        <f>IF('Załącznik Nr 2 - wydatki'!F44&gt;0,'Załącznik Nr 2 - wydatki'!F44,"")</f>
        <v>550000</v>
      </c>
      <c r="G28" s="33">
        <f>IF('Załącznik Nr 2 - wydatki'!G44&gt;0,'Załącznik Nr 2 - wydatki'!G44,"")</f>
        <v>550000</v>
      </c>
      <c r="H28" s="33">
        <f>IF('Załącznik Nr 2 - wydatki'!H44&gt;0,'Załącznik Nr 2 - wydatki'!H44,"")</f>
        <v>550000</v>
      </c>
      <c r="I28" s="33">
        <f>IF('Załącznik Nr 2 - wydatki'!I44&gt;0,'Załącznik Nr 2 - wydatki'!I44,"")</f>
      </c>
      <c r="J28" s="33">
        <f>IF('Załącznik Nr 2 - wydatki'!J44&gt;0,'Załącznik Nr 2 - wydatki'!J44,"")</f>
      </c>
      <c r="K28" s="64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2"/>
      <c r="DE28" s="232"/>
      <c r="DF28" s="232"/>
      <c r="DG28" s="232"/>
      <c r="DH28" s="232"/>
      <c r="DI28" s="232"/>
      <c r="DJ28" s="232"/>
      <c r="DK28" s="232"/>
      <c r="DL28" s="232"/>
      <c r="DM28" s="232"/>
      <c r="DN28" s="232"/>
      <c r="DO28" s="232"/>
    </row>
    <row r="29" spans="1:119" ht="21.75" customHeight="1" thickBot="1">
      <c r="A29" s="159">
        <v>700</v>
      </c>
      <c r="B29" s="172"/>
      <c r="C29" s="177" t="s">
        <v>154</v>
      </c>
      <c r="D29" s="199"/>
      <c r="E29" s="31">
        <f>SUM(E30)</f>
        <v>282977</v>
      </c>
      <c r="F29" s="31">
        <f aca="true" t="shared" si="5" ref="F29:J30">SUM(F30)</f>
        <v>60000</v>
      </c>
      <c r="G29" s="31">
        <f t="shared" si="5"/>
        <v>50000</v>
      </c>
      <c r="H29" s="31">
        <f t="shared" si="5"/>
        <v>20000</v>
      </c>
      <c r="I29" s="31">
        <f t="shared" si="5"/>
        <v>0</v>
      </c>
      <c r="J29" s="31">
        <f t="shared" si="5"/>
        <v>30000</v>
      </c>
      <c r="K29" s="64">
        <f t="shared" si="1"/>
        <v>0.1766928054223488</v>
      </c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32"/>
      <c r="DC29" s="232"/>
      <c r="DD29" s="232"/>
      <c r="DE29" s="232"/>
      <c r="DF29" s="232"/>
      <c r="DG29" s="232"/>
      <c r="DH29" s="232"/>
      <c r="DI29" s="232"/>
      <c r="DJ29" s="232"/>
      <c r="DK29" s="232"/>
      <c r="DL29" s="232"/>
      <c r="DM29" s="232"/>
      <c r="DN29" s="232"/>
      <c r="DO29" s="232"/>
    </row>
    <row r="30" spans="1:119" ht="18" customHeight="1" thickBot="1">
      <c r="A30" s="117"/>
      <c r="B30" s="96">
        <v>70005</v>
      </c>
      <c r="C30" s="178" t="s">
        <v>155</v>
      </c>
      <c r="D30" s="200"/>
      <c r="E30" s="25">
        <f>SUM(E31)</f>
        <v>282977</v>
      </c>
      <c r="F30" s="25">
        <f t="shared" si="5"/>
        <v>60000</v>
      </c>
      <c r="G30" s="25">
        <f t="shared" si="5"/>
        <v>50000</v>
      </c>
      <c r="H30" s="25">
        <f t="shared" si="5"/>
        <v>20000</v>
      </c>
      <c r="I30" s="25">
        <f t="shared" si="5"/>
        <v>0</v>
      </c>
      <c r="J30" s="25">
        <f t="shared" si="5"/>
        <v>30000</v>
      </c>
      <c r="K30" s="64">
        <f t="shared" si="1"/>
        <v>0.1766928054223488</v>
      </c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/>
      <c r="CP30" s="232"/>
      <c r="CQ30" s="232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  <c r="DD30" s="232"/>
      <c r="DE30" s="232"/>
      <c r="DF30" s="232"/>
      <c r="DG30" s="232"/>
      <c r="DH30" s="232"/>
      <c r="DI30" s="232"/>
      <c r="DJ30" s="232"/>
      <c r="DK30" s="232"/>
      <c r="DL30" s="232"/>
      <c r="DM30" s="232"/>
      <c r="DN30" s="232"/>
      <c r="DO30" s="232"/>
    </row>
    <row r="31" spans="1:119" s="7" customFormat="1" ht="13.5" thickBot="1">
      <c r="A31" s="118"/>
      <c r="B31" s="98"/>
      <c r="C31" s="90" t="s">
        <v>409</v>
      </c>
      <c r="D31" s="72">
        <v>4300</v>
      </c>
      <c r="E31" s="32">
        <f aca="true" t="shared" si="6" ref="E31:J31">SUM(E32:E33)</f>
        <v>282977</v>
      </c>
      <c r="F31" s="32">
        <f t="shared" si="6"/>
        <v>60000</v>
      </c>
      <c r="G31" s="32">
        <f t="shared" si="6"/>
        <v>50000</v>
      </c>
      <c r="H31" s="32">
        <f t="shared" si="6"/>
        <v>20000</v>
      </c>
      <c r="I31" s="32">
        <f t="shared" si="6"/>
        <v>0</v>
      </c>
      <c r="J31" s="32">
        <f t="shared" si="6"/>
        <v>30000</v>
      </c>
      <c r="K31" s="64">
        <f t="shared" si="1"/>
        <v>0.1766928054223488</v>
      </c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  <c r="CB31" s="234"/>
      <c r="CC31" s="234"/>
      <c r="CD31" s="234"/>
      <c r="CE31" s="234"/>
      <c r="CF31" s="234"/>
      <c r="CG31" s="234"/>
      <c r="CH31" s="234"/>
      <c r="CI31" s="234"/>
      <c r="CJ31" s="234"/>
      <c r="CK31" s="234"/>
      <c r="CL31" s="234"/>
      <c r="CM31" s="234"/>
      <c r="CN31" s="234"/>
      <c r="CO31" s="234"/>
      <c r="CP31" s="234"/>
      <c r="CQ31" s="234"/>
      <c r="CR31" s="234"/>
      <c r="CS31" s="234"/>
      <c r="CT31" s="234"/>
      <c r="CU31" s="234"/>
      <c r="CV31" s="234"/>
      <c r="CW31" s="234"/>
      <c r="CX31" s="234"/>
      <c r="CY31" s="234"/>
      <c r="CZ31" s="234"/>
      <c r="DA31" s="234"/>
      <c r="DB31" s="234"/>
      <c r="DC31" s="234"/>
      <c r="DD31" s="234"/>
      <c r="DE31" s="234"/>
      <c r="DF31" s="234"/>
      <c r="DG31" s="234"/>
      <c r="DH31" s="234"/>
      <c r="DI31" s="234"/>
      <c r="DJ31" s="234"/>
      <c r="DK31" s="234"/>
      <c r="DL31" s="234"/>
      <c r="DM31" s="234"/>
      <c r="DN31" s="234"/>
      <c r="DO31" s="234"/>
    </row>
    <row r="32" spans="1:119" ht="13.5" thickBot="1">
      <c r="A32" s="74"/>
      <c r="B32" s="94"/>
      <c r="C32" s="179" t="s">
        <v>160</v>
      </c>
      <c r="D32" s="74"/>
      <c r="E32" s="33"/>
      <c r="F32" s="33"/>
      <c r="G32" s="33"/>
      <c r="H32" s="33"/>
      <c r="I32" s="33">
        <f>IF('Załącznik Nr 2 - wydatki'!I94&gt;0,'Załącznik Nr 2 - wydatki'!I94,"")</f>
      </c>
      <c r="J32" s="33">
        <f>IF('Załącznik Nr 2 - wydatki'!J94&gt;0,'Załącznik Nr 2 - wydatki'!J94,"")</f>
      </c>
      <c r="K32" s="64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32"/>
      <c r="CN32" s="232"/>
      <c r="CO32" s="232"/>
      <c r="CP32" s="232"/>
      <c r="CQ32" s="232"/>
      <c r="CR32" s="232"/>
      <c r="CS32" s="232"/>
      <c r="CT32" s="232"/>
      <c r="CU32" s="232"/>
      <c r="CV32" s="232"/>
      <c r="CW32" s="232"/>
      <c r="CX32" s="232"/>
      <c r="CY32" s="232"/>
      <c r="CZ32" s="232"/>
      <c r="DA32" s="232"/>
      <c r="DB32" s="232"/>
      <c r="DC32" s="232"/>
      <c r="DD32" s="232"/>
      <c r="DE32" s="232"/>
      <c r="DF32" s="232"/>
      <c r="DG32" s="232"/>
      <c r="DH32" s="232"/>
      <c r="DI32" s="232"/>
      <c r="DJ32" s="232"/>
      <c r="DK32" s="232"/>
      <c r="DL32" s="232"/>
      <c r="DM32" s="232"/>
      <c r="DN32" s="232"/>
      <c r="DO32" s="232"/>
    </row>
    <row r="33" spans="1:119" ht="13.5" thickBot="1">
      <c r="A33" s="74"/>
      <c r="B33" s="94"/>
      <c r="C33" s="140" t="s">
        <v>162</v>
      </c>
      <c r="D33" s="74"/>
      <c r="E33" s="33">
        <f>IF('Załącznik Nr 2 - wydatki'!E96&gt;0,'Załącznik Nr 2 - wydatki'!E96,"")</f>
        <v>282977</v>
      </c>
      <c r="F33" s="33">
        <f>IF('Załącznik Nr 2 - wydatki'!F96&gt;0,'Załącznik Nr 2 - wydatki'!F96,"")</f>
        <v>60000</v>
      </c>
      <c r="G33" s="33">
        <f>IF('Załącznik Nr 2 - wydatki'!G96&gt;0,'Załącznik Nr 2 - wydatki'!G96,"")</f>
        <v>50000</v>
      </c>
      <c r="H33" s="33">
        <f>IF('Załącznik Nr 2 - wydatki'!H96&gt;0,'Załącznik Nr 2 - wydatki'!H96,"")</f>
        <v>20000</v>
      </c>
      <c r="I33" s="33">
        <f>IF('Załącznik Nr 2 - wydatki'!I96&gt;0,'Załącznik Nr 2 - wydatki'!I96,"")</f>
      </c>
      <c r="J33" s="33">
        <f>IF('Załącznik Nr 2 - wydatki'!J96&gt;0,'Załącznik Nr 2 - wydatki'!J96,"")</f>
        <v>30000</v>
      </c>
      <c r="K33" s="64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J33" s="232"/>
      <c r="CK33" s="232"/>
      <c r="CL33" s="232"/>
      <c r="CM33" s="232"/>
      <c r="CN33" s="232"/>
      <c r="CO33" s="232"/>
      <c r="CP33" s="232"/>
      <c r="CQ33" s="232"/>
      <c r="CR33" s="232"/>
      <c r="CS33" s="232"/>
      <c r="CT33" s="232"/>
      <c r="CU33" s="232"/>
      <c r="CV33" s="232"/>
      <c r="CW33" s="232"/>
      <c r="CX33" s="232"/>
      <c r="CY33" s="232"/>
      <c r="CZ33" s="232"/>
      <c r="DA33" s="232"/>
      <c r="DB33" s="232"/>
      <c r="DC33" s="232"/>
      <c r="DD33" s="232"/>
      <c r="DE33" s="232"/>
      <c r="DF33" s="232"/>
      <c r="DG33" s="232"/>
      <c r="DH33" s="232"/>
      <c r="DI33" s="232"/>
      <c r="DJ33" s="232"/>
      <c r="DK33" s="232"/>
      <c r="DL33" s="232"/>
      <c r="DM33" s="232"/>
      <c r="DN33" s="232"/>
      <c r="DO33" s="232"/>
    </row>
    <row r="34" spans="1:119" ht="21.75" customHeight="1" thickBot="1">
      <c r="A34" s="159">
        <v>710</v>
      </c>
      <c r="B34" s="171"/>
      <c r="C34" s="177" t="s">
        <v>164</v>
      </c>
      <c r="D34" s="199"/>
      <c r="E34" s="31">
        <f aca="true" t="shared" si="7" ref="E34:J34">SUM(E35+E37+E40)</f>
        <v>362029</v>
      </c>
      <c r="F34" s="31">
        <f t="shared" si="7"/>
        <v>449240</v>
      </c>
      <c r="G34" s="31">
        <f t="shared" si="7"/>
        <v>396560</v>
      </c>
      <c r="H34" s="31">
        <f t="shared" si="7"/>
        <v>105560</v>
      </c>
      <c r="I34" s="31">
        <f t="shared" si="7"/>
        <v>0</v>
      </c>
      <c r="J34" s="31">
        <f t="shared" si="7"/>
        <v>291000</v>
      </c>
      <c r="K34" s="64">
        <f t="shared" si="1"/>
        <v>1.0953818616740647</v>
      </c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2"/>
      <c r="CK34" s="232"/>
      <c r="CL34" s="232"/>
      <c r="CM34" s="232"/>
      <c r="CN34" s="232"/>
      <c r="CO34" s="232"/>
      <c r="CP34" s="232"/>
      <c r="CQ34" s="232"/>
      <c r="CR34" s="232"/>
      <c r="CS34" s="232"/>
      <c r="CT34" s="232"/>
      <c r="CU34" s="232"/>
      <c r="CV34" s="232"/>
      <c r="CW34" s="232"/>
      <c r="CX34" s="232"/>
      <c r="CY34" s="232"/>
      <c r="CZ34" s="232"/>
      <c r="DA34" s="232"/>
      <c r="DB34" s="232"/>
      <c r="DC34" s="232"/>
      <c r="DD34" s="232"/>
      <c r="DE34" s="232"/>
      <c r="DF34" s="232"/>
      <c r="DG34" s="232"/>
      <c r="DH34" s="232"/>
      <c r="DI34" s="232"/>
      <c r="DJ34" s="232"/>
      <c r="DK34" s="232"/>
      <c r="DL34" s="232"/>
      <c r="DM34" s="232"/>
      <c r="DN34" s="232"/>
      <c r="DO34" s="232"/>
    </row>
    <row r="35" spans="1:119" ht="18" customHeight="1" thickBot="1">
      <c r="A35" s="117"/>
      <c r="B35" s="95">
        <v>71013</v>
      </c>
      <c r="C35" s="180" t="s">
        <v>167</v>
      </c>
      <c r="D35" s="202"/>
      <c r="E35" s="38">
        <f aca="true" t="shared" si="8" ref="E35:J35">SUM(E36)</f>
        <v>80000</v>
      </c>
      <c r="F35" s="38">
        <f t="shared" si="8"/>
        <v>100000</v>
      </c>
      <c r="G35" s="38">
        <f t="shared" si="8"/>
        <v>85000</v>
      </c>
      <c r="H35" s="38">
        <f t="shared" si="8"/>
        <v>0</v>
      </c>
      <c r="I35" s="38">
        <f t="shared" si="8"/>
        <v>0</v>
      </c>
      <c r="J35" s="38">
        <f t="shared" si="8"/>
        <v>85000</v>
      </c>
      <c r="K35" s="64">
        <f t="shared" si="1"/>
        <v>1.0625</v>
      </c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2"/>
      <c r="CC35" s="232"/>
      <c r="CD35" s="232"/>
      <c r="CE35" s="232"/>
      <c r="CF35" s="232"/>
      <c r="CG35" s="232"/>
      <c r="CH35" s="232"/>
      <c r="CI35" s="232"/>
      <c r="CJ35" s="232"/>
      <c r="CK35" s="232"/>
      <c r="CL35" s="232"/>
      <c r="CM35" s="232"/>
      <c r="CN35" s="232"/>
      <c r="CO35" s="232"/>
      <c r="CP35" s="232"/>
      <c r="CQ35" s="232"/>
      <c r="CR35" s="232"/>
      <c r="CS35" s="232"/>
      <c r="CT35" s="232"/>
      <c r="CU35" s="232"/>
      <c r="CV35" s="232"/>
      <c r="CW35" s="232"/>
      <c r="CX35" s="232"/>
      <c r="CY35" s="232"/>
      <c r="CZ35" s="232"/>
      <c r="DA35" s="232"/>
      <c r="DB35" s="232"/>
      <c r="DC35" s="232"/>
      <c r="DD35" s="232"/>
      <c r="DE35" s="232"/>
      <c r="DF35" s="232"/>
      <c r="DG35" s="232"/>
      <c r="DH35" s="232"/>
      <c r="DI35" s="232"/>
      <c r="DJ35" s="232"/>
      <c r="DK35" s="232"/>
      <c r="DL35" s="232"/>
      <c r="DM35" s="232"/>
      <c r="DN35" s="232"/>
      <c r="DO35" s="232"/>
    </row>
    <row r="36" spans="1:119" ht="13.5" thickBot="1">
      <c r="A36" s="74"/>
      <c r="B36" s="94"/>
      <c r="C36" s="90" t="s">
        <v>119</v>
      </c>
      <c r="D36" s="71">
        <v>4300</v>
      </c>
      <c r="E36" s="33">
        <f>IF('Załącznik Nr 2 - wydatki'!E119&gt;0,'Załącznik Nr 2 - wydatki'!E119,"")</f>
        <v>80000</v>
      </c>
      <c r="F36" s="33">
        <f>IF('Załącznik Nr 2 - wydatki'!F119&gt;0,'Załącznik Nr 2 - wydatki'!F119,"")</f>
        <v>100000</v>
      </c>
      <c r="G36" s="33">
        <f>IF('Załącznik Nr 2 - wydatki'!G119&gt;0,'Załącznik Nr 2 - wydatki'!G119,"")</f>
        <v>85000</v>
      </c>
      <c r="H36" s="33">
        <f>IF('Załącznik Nr 2 - wydatki'!H119&gt;0,'Załącznik Nr 2 - wydatki'!H119,"")</f>
      </c>
      <c r="I36" s="33">
        <f>IF('Załącznik Nr 2 - wydatki'!I119&gt;0,'Załącznik Nr 2 - wydatki'!I119,"")</f>
      </c>
      <c r="J36" s="33">
        <f>IF('Załącznik Nr 2 - wydatki'!J119&gt;0,'Załącznik Nr 2 - wydatki'!J119,"")</f>
        <v>85000</v>
      </c>
      <c r="K36" s="64">
        <f t="shared" si="1"/>
        <v>1.0625</v>
      </c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2"/>
      <c r="CK36" s="232"/>
      <c r="CL36" s="232"/>
      <c r="CM36" s="232"/>
      <c r="CN36" s="232"/>
      <c r="CO36" s="232"/>
      <c r="CP36" s="232"/>
      <c r="CQ36" s="232"/>
      <c r="CR36" s="232"/>
      <c r="CS36" s="232"/>
      <c r="CT36" s="232"/>
      <c r="CU36" s="232"/>
      <c r="CV36" s="232"/>
      <c r="CW36" s="232"/>
      <c r="CX36" s="232"/>
      <c r="CY36" s="232"/>
      <c r="CZ36" s="232"/>
      <c r="DA36" s="232"/>
      <c r="DB36" s="232"/>
      <c r="DC36" s="232"/>
      <c r="DD36" s="232"/>
      <c r="DE36" s="232"/>
      <c r="DF36" s="232"/>
      <c r="DG36" s="232"/>
      <c r="DH36" s="232"/>
      <c r="DI36" s="232"/>
      <c r="DJ36" s="232"/>
      <c r="DK36" s="232"/>
      <c r="DL36" s="232"/>
      <c r="DM36" s="232"/>
      <c r="DN36" s="232"/>
      <c r="DO36" s="232"/>
    </row>
    <row r="37" spans="1:119" ht="18" customHeight="1" thickBot="1">
      <c r="A37" s="117"/>
      <c r="B37" s="96">
        <v>71014</v>
      </c>
      <c r="C37" s="178" t="s">
        <v>168</v>
      </c>
      <c r="D37" s="200"/>
      <c r="E37" s="25">
        <f aca="true" t="shared" si="9" ref="E37:J37">SUM(E38:E39)</f>
        <v>114000</v>
      </c>
      <c r="F37" s="25">
        <f t="shared" si="9"/>
        <v>163240</v>
      </c>
      <c r="G37" s="25">
        <f t="shared" si="9"/>
        <v>125560</v>
      </c>
      <c r="H37" s="25">
        <f t="shared" si="9"/>
        <v>105560</v>
      </c>
      <c r="I37" s="25">
        <f t="shared" si="9"/>
        <v>0</v>
      </c>
      <c r="J37" s="25">
        <f t="shared" si="9"/>
        <v>20000</v>
      </c>
      <c r="K37" s="64">
        <f t="shared" si="1"/>
        <v>1.1014035087719298</v>
      </c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2"/>
      <c r="CK37" s="232"/>
      <c r="CL37" s="232"/>
      <c r="CM37" s="232"/>
      <c r="CN37" s="232"/>
      <c r="CO37" s="232"/>
      <c r="CP37" s="232"/>
      <c r="CQ37" s="232"/>
      <c r="CR37" s="232"/>
      <c r="CS37" s="232"/>
      <c r="CT37" s="232"/>
      <c r="CU37" s="232"/>
      <c r="CV37" s="232"/>
      <c r="CW37" s="232"/>
      <c r="CX37" s="232"/>
      <c r="CY37" s="232"/>
      <c r="CZ37" s="232"/>
      <c r="DA37" s="232"/>
      <c r="DB37" s="232"/>
      <c r="DC37" s="232"/>
      <c r="DD37" s="232"/>
      <c r="DE37" s="232"/>
      <c r="DF37" s="232"/>
      <c r="DG37" s="232"/>
      <c r="DH37" s="232"/>
      <c r="DI37" s="232"/>
      <c r="DJ37" s="232"/>
      <c r="DK37" s="232"/>
      <c r="DL37" s="232"/>
      <c r="DM37" s="232"/>
      <c r="DN37" s="232"/>
      <c r="DO37" s="232"/>
    </row>
    <row r="38" spans="1:119" ht="13.5" thickBot="1">
      <c r="A38" s="74"/>
      <c r="B38" s="94"/>
      <c r="C38" s="90" t="s">
        <v>169</v>
      </c>
      <c r="D38" s="71">
        <v>4300</v>
      </c>
      <c r="E38" s="33">
        <f>IF('Załącznik Nr 2 - wydatki'!E121&gt;0,'Załącznik Nr 2 - wydatki'!E121,"")</f>
        <v>10000</v>
      </c>
      <c r="F38" s="33">
        <f>IF('Załącznik Nr 2 - wydatki'!F121&gt;0,'Załącznik Nr 2 - wydatki'!F121,"")</f>
        <v>57680</v>
      </c>
      <c r="G38" s="33">
        <f>IF('Załącznik Nr 2 - wydatki'!G121&gt;0,'Załącznik Nr 2 - wydatki'!G121,"")</f>
        <v>20000</v>
      </c>
      <c r="H38" s="33">
        <f>IF('Załącznik Nr 2 - wydatki'!H121&gt;0,'Załącznik Nr 2 - wydatki'!H121,"")</f>
      </c>
      <c r="I38" s="33">
        <f>IF('Załącznik Nr 2 - wydatki'!I121&gt;0,'Załącznik Nr 2 - wydatki'!I121,"")</f>
      </c>
      <c r="J38" s="33">
        <f>IF('Załącznik Nr 2 - wydatki'!J121&gt;0,'Załącznik Nr 2 - wydatki'!J121,"")</f>
        <v>20000</v>
      </c>
      <c r="K38" s="64">
        <f t="shared" si="1"/>
        <v>2</v>
      </c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2"/>
      <c r="CC38" s="232"/>
      <c r="CD38" s="232"/>
      <c r="CE38" s="232"/>
      <c r="CF38" s="232"/>
      <c r="CG38" s="232"/>
      <c r="CH38" s="232"/>
      <c r="CI38" s="232"/>
      <c r="CJ38" s="232"/>
      <c r="CK38" s="232"/>
      <c r="CL38" s="232"/>
      <c r="CM38" s="232"/>
      <c r="CN38" s="232"/>
      <c r="CO38" s="232"/>
      <c r="CP38" s="232"/>
      <c r="CQ38" s="232"/>
      <c r="CR38" s="232"/>
      <c r="CS38" s="232"/>
      <c r="CT38" s="232"/>
      <c r="CU38" s="232"/>
      <c r="CV38" s="232"/>
      <c r="CW38" s="232"/>
      <c r="CX38" s="232"/>
      <c r="CY38" s="232"/>
      <c r="CZ38" s="232"/>
      <c r="DA38" s="232"/>
      <c r="DB38" s="232"/>
      <c r="DC38" s="232"/>
      <c r="DD38" s="232"/>
      <c r="DE38" s="232"/>
      <c r="DF38" s="232"/>
      <c r="DG38" s="232"/>
      <c r="DH38" s="232"/>
      <c r="DI38" s="232"/>
      <c r="DJ38" s="232"/>
      <c r="DK38" s="232"/>
      <c r="DL38" s="232"/>
      <c r="DM38" s="232"/>
      <c r="DN38" s="232"/>
      <c r="DO38" s="232"/>
    </row>
    <row r="39" spans="1:119" ht="13.5" thickBot="1">
      <c r="A39" s="74"/>
      <c r="B39" s="94"/>
      <c r="C39" s="90" t="s">
        <v>353</v>
      </c>
      <c r="D39" s="71">
        <v>4300</v>
      </c>
      <c r="E39" s="33">
        <f>IF('Załącznik Nr 2 - wydatki'!E122&gt;0,'Załącznik Nr 2 - wydatki'!E122,"")</f>
        <v>104000</v>
      </c>
      <c r="F39" s="33">
        <f>IF('Załącznik Nr 2 - wydatki'!F122&gt;0,'Załącznik Nr 2 - wydatki'!F122,"")</f>
        <v>105560</v>
      </c>
      <c r="G39" s="33">
        <f>IF('Załącznik Nr 2 - wydatki'!G122&gt;0,'Załącznik Nr 2 - wydatki'!G122,"")</f>
        <v>105560</v>
      </c>
      <c r="H39" s="33">
        <f>IF('Załącznik Nr 2 - wydatki'!H122&gt;0,'Załącznik Nr 2 - wydatki'!H122,"")</f>
        <v>105560</v>
      </c>
      <c r="I39" s="33">
        <f>IF('Załącznik Nr 2 - wydatki'!I122&gt;0,'Załącznik Nr 2 - wydatki'!I122,"")</f>
      </c>
      <c r="J39" s="33">
        <f>IF('Załącznik Nr 2 - wydatki'!J122&gt;0,'Załącznik Nr 2 - wydatki'!J122,"")</f>
      </c>
      <c r="K39" s="64">
        <f t="shared" si="1"/>
        <v>1.015</v>
      </c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2"/>
      <c r="BQ39" s="232"/>
      <c r="BR39" s="232"/>
      <c r="BS39" s="232"/>
      <c r="BT39" s="232"/>
      <c r="BU39" s="232"/>
      <c r="BV39" s="232"/>
      <c r="BW39" s="232"/>
      <c r="BX39" s="232"/>
      <c r="BY39" s="232"/>
      <c r="BZ39" s="232"/>
      <c r="CA39" s="232"/>
      <c r="CB39" s="232"/>
      <c r="CC39" s="232"/>
      <c r="CD39" s="232"/>
      <c r="CE39" s="232"/>
      <c r="CF39" s="232"/>
      <c r="CG39" s="232"/>
      <c r="CH39" s="232"/>
      <c r="CI39" s="232"/>
      <c r="CJ39" s="232"/>
      <c r="CK39" s="232"/>
      <c r="CL39" s="232"/>
      <c r="CM39" s="232"/>
      <c r="CN39" s="232"/>
      <c r="CO39" s="232"/>
      <c r="CP39" s="232"/>
      <c r="CQ39" s="232"/>
      <c r="CR39" s="232"/>
      <c r="CS39" s="232"/>
      <c r="CT39" s="232"/>
      <c r="CU39" s="232"/>
      <c r="CV39" s="232"/>
      <c r="CW39" s="232"/>
      <c r="CX39" s="232"/>
      <c r="CY39" s="232"/>
      <c r="CZ39" s="232"/>
      <c r="DA39" s="232"/>
      <c r="DB39" s="232"/>
      <c r="DC39" s="232"/>
      <c r="DD39" s="232"/>
      <c r="DE39" s="232"/>
      <c r="DF39" s="232"/>
      <c r="DG39" s="232"/>
      <c r="DH39" s="232"/>
      <c r="DI39" s="232"/>
      <c r="DJ39" s="232"/>
      <c r="DK39" s="232"/>
      <c r="DL39" s="232"/>
      <c r="DM39" s="232"/>
      <c r="DN39" s="232"/>
      <c r="DO39" s="232"/>
    </row>
    <row r="40" spans="1:119" ht="18" customHeight="1" thickBot="1">
      <c r="A40" s="117"/>
      <c r="B40" s="96">
        <v>71015</v>
      </c>
      <c r="C40" s="178" t="s">
        <v>170</v>
      </c>
      <c r="D40" s="200"/>
      <c r="E40" s="25">
        <f>SUM(E41:E50)</f>
        <v>168029</v>
      </c>
      <c r="F40" s="25">
        <f>SUM(F41:F51)</f>
        <v>186000</v>
      </c>
      <c r="G40" s="25">
        <f>SUM(G41:G51)</f>
        <v>186000</v>
      </c>
      <c r="H40" s="25">
        <f>SUM(H41:H51)</f>
        <v>0</v>
      </c>
      <c r="I40" s="25">
        <f>SUM(I41:I51)</f>
        <v>0</v>
      </c>
      <c r="J40" s="25">
        <f>SUM(J41:J51)</f>
        <v>186000</v>
      </c>
      <c r="K40" s="64">
        <f t="shared" si="1"/>
        <v>1.1069517761814924</v>
      </c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32"/>
      <c r="BX40" s="232"/>
      <c r="BY40" s="232"/>
      <c r="BZ40" s="232"/>
      <c r="CA40" s="232"/>
      <c r="CB40" s="232"/>
      <c r="CC40" s="232"/>
      <c r="CD40" s="232"/>
      <c r="CE40" s="232"/>
      <c r="CF40" s="232"/>
      <c r="CG40" s="232"/>
      <c r="CH40" s="232"/>
      <c r="CI40" s="232"/>
      <c r="CJ40" s="232"/>
      <c r="CK40" s="232"/>
      <c r="CL40" s="232"/>
      <c r="CM40" s="232"/>
      <c r="CN40" s="232"/>
      <c r="CO40" s="232"/>
      <c r="CP40" s="232"/>
      <c r="CQ40" s="232"/>
      <c r="CR40" s="232"/>
      <c r="CS40" s="232"/>
      <c r="CT40" s="232"/>
      <c r="CU40" s="232"/>
      <c r="CV40" s="232"/>
      <c r="CW40" s="232"/>
      <c r="CX40" s="232"/>
      <c r="CY40" s="232"/>
      <c r="CZ40" s="232"/>
      <c r="DA40" s="232"/>
      <c r="DB40" s="232"/>
      <c r="DC40" s="232"/>
      <c r="DD40" s="232"/>
      <c r="DE40" s="232"/>
      <c r="DF40" s="232"/>
      <c r="DG40" s="232"/>
      <c r="DH40" s="232"/>
      <c r="DI40" s="232"/>
      <c r="DJ40" s="232"/>
      <c r="DK40" s="232"/>
      <c r="DL40" s="232"/>
      <c r="DM40" s="232"/>
      <c r="DN40" s="232"/>
      <c r="DO40" s="232"/>
    </row>
    <row r="41" spans="1:119" ht="13.5" thickBot="1">
      <c r="A41" s="74"/>
      <c r="B41" s="94"/>
      <c r="C41" s="90" t="s">
        <v>113</v>
      </c>
      <c r="D41" s="71">
        <v>4010</v>
      </c>
      <c r="E41" s="33">
        <f>IF('Załącznik Nr 2 - wydatki'!E124&gt;0,'Załącznik Nr 2 - wydatki'!E124,"")</f>
        <v>44800</v>
      </c>
      <c r="F41" s="33">
        <f>IF('Załącznik Nr 2 - wydatki'!F124&gt;0,'Załącznik Nr 2 - wydatki'!F124,"")</f>
        <v>42000</v>
      </c>
      <c r="G41" s="33">
        <f>IF('Załącznik Nr 2 - wydatki'!G124&gt;0,'Załącznik Nr 2 - wydatki'!G124,"")</f>
        <v>42000</v>
      </c>
      <c r="H41" s="33">
        <f>IF('Załącznik Nr 2 - wydatki'!H124&gt;0,'Załącznik Nr 2 - wydatki'!H124,"")</f>
      </c>
      <c r="I41" s="33">
        <f>IF('Załącznik Nr 2 - wydatki'!I124&gt;0,'Załącznik Nr 2 - wydatki'!I124,"")</f>
      </c>
      <c r="J41" s="33">
        <f>IF('Załącznik Nr 2 - wydatki'!J124&gt;0,'Załącznik Nr 2 - wydatki'!J124,"")</f>
        <v>42000</v>
      </c>
      <c r="K41" s="64">
        <f t="shared" si="1"/>
        <v>0.9375</v>
      </c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2"/>
      <c r="CC41" s="232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  <c r="CO41" s="232"/>
      <c r="CP41" s="232"/>
      <c r="CQ41" s="232"/>
      <c r="CR41" s="232"/>
      <c r="CS41" s="232"/>
      <c r="CT41" s="232"/>
      <c r="CU41" s="232"/>
      <c r="CV41" s="232"/>
      <c r="CW41" s="232"/>
      <c r="CX41" s="232"/>
      <c r="CY41" s="232"/>
      <c r="CZ41" s="232"/>
      <c r="DA41" s="232"/>
      <c r="DB41" s="232"/>
      <c r="DC41" s="232"/>
      <c r="DD41" s="232"/>
      <c r="DE41" s="232"/>
      <c r="DF41" s="232"/>
      <c r="DG41" s="232"/>
      <c r="DH41" s="232"/>
      <c r="DI41" s="232"/>
      <c r="DJ41" s="232"/>
      <c r="DK41" s="232"/>
      <c r="DL41" s="232"/>
      <c r="DM41" s="232"/>
      <c r="DN41" s="232"/>
      <c r="DO41" s="232"/>
    </row>
    <row r="42" spans="1:119" ht="13.5" thickBot="1">
      <c r="A42" s="74"/>
      <c r="B42" s="94"/>
      <c r="C42" s="90" t="s">
        <v>171</v>
      </c>
      <c r="D42" s="71">
        <v>4020</v>
      </c>
      <c r="E42" s="33">
        <f>IF('Załącznik Nr 2 - wydatki'!E125&gt;0,'Załącznik Nr 2 - wydatki'!E125,"")</f>
        <v>80657</v>
      </c>
      <c r="F42" s="33">
        <f>IF('Załącznik Nr 2 - wydatki'!F125&gt;0,'Załącznik Nr 2 - wydatki'!F125,"")</f>
        <v>86000</v>
      </c>
      <c r="G42" s="33">
        <f>IF('Załącznik Nr 2 - wydatki'!G125&gt;0,'Załącznik Nr 2 - wydatki'!G125,"")</f>
        <v>86000</v>
      </c>
      <c r="H42" s="33">
        <f>IF('Załącznik Nr 2 - wydatki'!H125&gt;0,'Załącznik Nr 2 - wydatki'!H125,"")</f>
      </c>
      <c r="I42" s="33">
        <f>IF('Załącznik Nr 2 - wydatki'!I125&gt;0,'Załącznik Nr 2 - wydatki'!I125,"")</f>
      </c>
      <c r="J42" s="33">
        <f>IF('Załącznik Nr 2 - wydatki'!J125&gt;0,'Załącznik Nr 2 - wydatki'!J125,"")</f>
        <v>86000</v>
      </c>
      <c r="K42" s="64">
        <f t="shared" si="1"/>
        <v>1.0662434754578027</v>
      </c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2"/>
      <c r="BQ42" s="232"/>
      <c r="BR42" s="232"/>
      <c r="BS42" s="232"/>
      <c r="BT42" s="232"/>
      <c r="BU42" s="232"/>
      <c r="BV42" s="232"/>
      <c r="BW42" s="232"/>
      <c r="BX42" s="232"/>
      <c r="BY42" s="232"/>
      <c r="BZ42" s="232"/>
      <c r="CA42" s="232"/>
      <c r="CB42" s="232"/>
      <c r="CC42" s="232"/>
      <c r="CD42" s="232"/>
      <c r="CE42" s="232"/>
      <c r="CF42" s="232"/>
      <c r="CG42" s="232"/>
      <c r="CH42" s="232"/>
      <c r="CI42" s="232"/>
      <c r="CJ42" s="232"/>
      <c r="CK42" s="232"/>
      <c r="CL42" s="232"/>
      <c r="CM42" s="232"/>
      <c r="CN42" s="232"/>
      <c r="CO42" s="232"/>
      <c r="CP42" s="232"/>
      <c r="CQ42" s="232"/>
      <c r="CR42" s="232"/>
      <c r="CS42" s="232"/>
      <c r="CT42" s="232"/>
      <c r="CU42" s="232"/>
      <c r="CV42" s="232"/>
      <c r="CW42" s="232"/>
      <c r="CX42" s="232"/>
      <c r="CY42" s="232"/>
      <c r="CZ42" s="232"/>
      <c r="DA42" s="232"/>
      <c r="DB42" s="232"/>
      <c r="DC42" s="232"/>
      <c r="DD42" s="232"/>
      <c r="DE42" s="232"/>
      <c r="DF42" s="232"/>
      <c r="DG42" s="232"/>
      <c r="DH42" s="232"/>
      <c r="DI42" s="232"/>
      <c r="DJ42" s="232"/>
      <c r="DK42" s="232"/>
      <c r="DL42" s="232"/>
      <c r="DM42" s="232"/>
      <c r="DN42" s="232"/>
      <c r="DO42" s="232"/>
    </row>
    <row r="43" spans="1:119" ht="13.5" thickBot="1">
      <c r="A43" s="74"/>
      <c r="B43" s="94"/>
      <c r="C43" s="90" t="s">
        <v>114</v>
      </c>
      <c r="D43" s="71">
        <v>4040</v>
      </c>
      <c r="E43" s="33">
        <f>IF('Załącznik Nr 2 - wydatki'!E126&gt;0,'Załącznik Nr 2 - wydatki'!E126,"")</f>
        <v>8126</v>
      </c>
      <c r="F43" s="33">
        <f>IF('Załącznik Nr 2 - wydatki'!F126&gt;0,'Załącznik Nr 2 - wydatki'!F126,"")</f>
        <v>10000</v>
      </c>
      <c r="G43" s="33">
        <f>IF('Załącznik Nr 2 - wydatki'!G126&gt;0,'Załącznik Nr 2 - wydatki'!G126,"")</f>
        <v>10000</v>
      </c>
      <c r="H43" s="33">
        <f>IF('Załącznik Nr 2 - wydatki'!H126&gt;0,'Załącznik Nr 2 - wydatki'!H126,"")</f>
      </c>
      <c r="I43" s="33">
        <f>IF('Załącznik Nr 2 - wydatki'!I126&gt;0,'Załącznik Nr 2 - wydatki'!I126,"")</f>
      </c>
      <c r="J43" s="33">
        <f>IF('Załącznik Nr 2 - wydatki'!J126&gt;0,'Załącznik Nr 2 - wydatki'!J126,"")</f>
        <v>10000</v>
      </c>
      <c r="K43" s="64">
        <f t="shared" si="1"/>
        <v>1.2306177701206005</v>
      </c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2"/>
      <c r="CN43" s="232"/>
      <c r="CO43" s="232"/>
      <c r="CP43" s="232"/>
      <c r="CQ43" s="232"/>
      <c r="CR43" s="232"/>
      <c r="CS43" s="232"/>
      <c r="CT43" s="232"/>
      <c r="CU43" s="232"/>
      <c r="CV43" s="232"/>
      <c r="CW43" s="232"/>
      <c r="CX43" s="232"/>
      <c r="CY43" s="232"/>
      <c r="CZ43" s="232"/>
      <c r="DA43" s="232"/>
      <c r="DB43" s="232"/>
      <c r="DC43" s="232"/>
      <c r="DD43" s="232"/>
      <c r="DE43" s="232"/>
      <c r="DF43" s="232"/>
      <c r="DG43" s="232"/>
      <c r="DH43" s="232"/>
      <c r="DI43" s="232"/>
      <c r="DJ43" s="232"/>
      <c r="DK43" s="232"/>
      <c r="DL43" s="232"/>
      <c r="DM43" s="232"/>
      <c r="DN43" s="232"/>
      <c r="DO43" s="232"/>
    </row>
    <row r="44" spans="1:119" ht="13.5" thickBot="1">
      <c r="A44" s="74"/>
      <c r="B44" s="94"/>
      <c r="C44" s="90" t="s">
        <v>115</v>
      </c>
      <c r="D44" s="71">
        <v>4110</v>
      </c>
      <c r="E44" s="33">
        <f>IF('Załącznik Nr 2 - wydatki'!E127&gt;0,'Załącznik Nr 2 - wydatki'!E127,"")</f>
        <v>21809</v>
      </c>
      <c r="F44" s="33">
        <f>IF('Załącznik Nr 2 - wydatki'!F127&gt;0,'Załącznik Nr 2 - wydatki'!F127,"")</f>
        <v>22700</v>
      </c>
      <c r="G44" s="33">
        <f>IF('Załącznik Nr 2 - wydatki'!G127&gt;0,'Załącznik Nr 2 - wydatki'!G127,"")</f>
        <v>22700</v>
      </c>
      <c r="H44" s="33">
        <f>IF('Załącznik Nr 2 - wydatki'!H127&gt;0,'Załącznik Nr 2 - wydatki'!H127,"")</f>
      </c>
      <c r="I44" s="33">
        <f>IF('Załącznik Nr 2 - wydatki'!I127&gt;0,'Załącznik Nr 2 - wydatki'!I127,"")</f>
      </c>
      <c r="J44" s="33">
        <f>IF('Załącznik Nr 2 - wydatki'!J127&gt;0,'Załącznik Nr 2 - wydatki'!J127,"")</f>
        <v>22700</v>
      </c>
      <c r="K44" s="64">
        <f t="shared" si="1"/>
        <v>1.0408546930166445</v>
      </c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2"/>
      <c r="BT44" s="232"/>
      <c r="BU44" s="232"/>
      <c r="BV44" s="232"/>
      <c r="BW44" s="232"/>
      <c r="BX44" s="232"/>
      <c r="BY44" s="232"/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232"/>
      <c r="CN44" s="232"/>
      <c r="CO44" s="232"/>
      <c r="CP44" s="232"/>
      <c r="CQ44" s="232"/>
      <c r="CR44" s="232"/>
      <c r="CS44" s="232"/>
      <c r="CT44" s="232"/>
      <c r="CU44" s="232"/>
      <c r="CV44" s="232"/>
      <c r="CW44" s="232"/>
      <c r="CX44" s="232"/>
      <c r="CY44" s="232"/>
      <c r="CZ44" s="232"/>
      <c r="DA44" s="232"/>
      <c r="DB44" s="232"/>
      <c r="DC44" s="232"/>
      <c r="DD44" s="232"/>
      <c r="DE44" s="232"/>
      <c r="DF44" s="232"/>
      <c r="DG44" s="232"/>
      <c r="DH44" s="232"/>
      <c r="DI44" s="232"/>
      <c r="DJ44" s="232"/>
      <c r="DK44" s="232"/>
      <c r="DL44" s="232"/>
      <c r="DM44" s="232"/>
      <c r="DN44" s="232"/>
      <c r="DO44" s="232"/>
    </row>
    <row r="45" spans="1:119" ht="13.5" thickBot="1">
      <c r="A45" s="74"/>
      <c r="B45" s="94"/>
      <c r="C45" s="90" t="s">
        <v>172</v>
      </c>
      <c r="D45" s="71">
        <v>4120</v>
      </c>
      <c r="E45" s="33">
        <f>IF('Załącznik Nr 2 - wydatki'!E128&gt;0,'Załącznik Nr 2 - wydatki'!E128,"")</f>
        <v>2937</v>
      </c>
      <c r="F45" s="33">
        <f>IF('Załącznik Nr 2 - wydatki'!F128&gt;0,'Załącznik Nr 2 - wydatki'!F128,"")</f>
        <v>3300</v>
      </c>
      <c r="G45" s="33">
        <f>IF('Załącznik Nr 2 - wydatki'!G128&gt;0,'Załącznik Nr 2 - wydatki'!G128,"")</f>
        <v>3300</v>
      </c>
      <c r="H45" s="33">
        <f>IF('Załącznik Nr 2 - wydatki'!H128&gt;0,'Załącznik Nr 2 - wydatki'!H128,"")</f>
      </c>
      <c r="I45" s="33">
        <f>IF('Załącznik Nr 2 - wydatki'!I128&gt;0,'Załącznik Nr 2 - wydatki'!I128,"")</f>
      </c>
      <c r="J45" s="33">
        <f>IF('Załącznik Nr 2 - wydatki'!J128&gt;0,'Załącznik Nr 2 - wydatki'!J128,"")</f>
        <v>3300</v>
      </c>
      <c r="K45" s="64">
        <f t="shared" si="1"/>
        <v>1.1235955056179776</v>
      </c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2"/>
      <c r="CM45" s="232"/>
      <c r="CN45" s="232"/>
      <c r="CO45" s="232"/>
      <c r="CP45" s="232"/>
      <c r="CQ45" s="232"/>
      <c r="CR45" s="232"/>
      <c r="CS45" s="232"/>
      <c r="CT45" s="232"/>
      <c r="CU45" s="232"/>
      <c r="CV45" s="232"/>
      <c r="CW45" s="232"/>
      <c r="CX45" s="232"/>
      <c r="CY45" s="232"/>
      <c r="CZ45" s="232"/>
      <c r="DA45" s="232"/>
      <c r="DB45" s="232"/>
      <c r="DC45" s="232"/>
      <c r="DD45" s="232"/>
      <c r="DE45" s="232"/>
      <c r="DF45" s="232"/>
      <c r="DG45" s="232"/>
      <c r="DH45" s="232"/>
      <c r="DI45" s="232"/>
      <c r="DJ45" s="232"/>
      <c r="DK45" s="232"/>
      <c r="DL45" s="232"/>
      <c r="DM45" s="232"/>
      <c r="DN45" s="232"/>
      <c r="DO45" s="232"/>
    </row>
    <row r="46" spans="1:119" ht="13.5" thickBot="1">
      <c r="A46" s="74"/>
      <c r="B46" s="94"/>
      <c r="C46" s="90" t="s">
        <v>163</v>
      </c>
      <c r="D46" s="71">
        <v>4210</v>
      </c>
      <c r="E46" s="33">
        <f>IF('Załącznik Nr 2 - wydatki'!E129&gt;0,'Załącznik Nr 2 - wydatki'!E129,"")</f>
        <v>1567</v>
      </c>
      <c r="F46" s="33">
        <f>IF('Załącznik Nr 2 - wydatki'!F129&gt;0,'Załącznik Nr 2 - wydatki'!F129,"")</f>
        <v>7700</v>
      </c>
      <c r="G46" s="33">
        <f>IF('Załącznik Nr 2 - wydatki'!G129&gt;0,'Załącznik Nr 2 - wydatki'!G129,"")</f>
        <v>7700</v>
      </c>
      <c r="H46" s="33">
        <f>IF('Załącznik Nr 2 - wydatki'!H129&gt;0,'Załącznik Nr 2 - wydatki'!H129,"")</f>
      </c>
      <c r="I46" s="33">
        <f>IF('Załącznik Nr 2 - wydatki'!I129&gt;0,'Załącznik Nr 2 - wydatki'!I129,"")</f>
      </c>
      <c r="J46" s="33">
        <f>IF('Załącznik Nr 2 - wydatki'!J129&gt;0,'Załącznik Nr 2 - wydatki'!J129,"")</f>
        <v>7700</v>
      </c>
      <c r="K46" s="64">
        <f t="shared" si="1"/>
        <v>4.913848117421825</v>
      </c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  <c r="BL46" s="232"/>
      <c r="BM46" s="232"/>
      <c r="BN46" s="232"/>
      <c r="BO46" s="232"/>
      <c r="BP46" s="232"/>
      <c r="BQ46" s="232"/>
      <c r="BR46" s="232"/>
      <c r="BS46" s="232"/>
      <c r="BT46" s="232"/>
      <c r="BU46" s="232"/>
      <c r="BV46" s="232"/>
      <c r="BW46" s="232"/>
      <c r="BX46" s="232"/>
      <c r="BY46" s="232"/>
      <c r="BZ46" s="232"/>
      <c r="CA46" s="232"/>
      <c r="CB46" s="232"/>
      <c r="CC46" s="232"/>
      <c r="CD46" s="232"/>
      <c r="CE46" s="232"/>
      <c r="CF46" s="232"/>
      <c r="CG46" s="232"/>
      <c r="CH46" s="232"/>
      <c r="CI46" s="232"/>
      <c r="CJ46" s="232"/>
      <c r="CK46" s="232"/>
      <c r="CL46" s="232"/>
      <c r="CM46" s="232"/>
      <c r="CN46" s="232"/>
      <c r="CO46" s="232"/>
      <c r="CP46" s="232"/>
      <c r="CQ46" s="232"/>
      <c r="CR46" s="232"/>
      <c r="CS46" s="232"/>
      <c r="CT46" s="232"/>
      <c r="CU46" s="232"/>
      <c r="CV46" s="232"/>
      <c r="CW46" s="232"/>
      <c r="CX46" s="232"/>
      <c r="CY46" s="232"/>
      <c r="CZ46" s="232"/>
      <c r="DA46" s="232"/>
      <c r="DB46" s="232"/>
      <c r="DC46" s="232"/>
      <c r="DD46" s="232"/>
      <c r="DE46" s="232"/>
      <c r="DF46" s="232"/>
      <c r="DG46" s="232"/>
      <c r="DH46" s="232"/>
      <c r="DI46" s="232"/>
      <c r="DJ46" s="232"/>
      <c r="DK46" s="232"/>
      <c r="DL46" s="232"/>
      <c r="DM46" s="232"/>
      <c r="DN46" s="232"/>
      <c r="DO46" s="232"/>
    </row>
    <row r="47" spans="1:119" ht="13.5" thickBot="1">
      <c r="A47" s="74"/>
      <c r="B47" s="94"/>
      <c r="C47" s="90" t="s">
        <v>119</v>
      </c>
      <c r="D47" s="71">
        <v>4300</v>
      </c>
      <c r="E47" s="33">
        <f>IF('Załącznik Nr 2 - wydatki'!E130&gt;0,'Załącznik Nr 2 - wydatki'!E130,"")</f>
        <v>2400</v>
      </c>
      <c r="F47" s="33">
        <f>IF('Załącznik Nr 2 - wydatki'!F130&gt;0,'Załącznik Nr 2 - wydatki'!F130,"")</f>
        <v>3500</v>
      </c>
      <c r="G47" s="33">
        <f>IF('Załącznik Nr 2 - wydatki'!G130&gt;0,'Załącznik Nr 2 - wydatki'!G130,"")</f>
        <v>3500</v>
      </c>
      <c r="H47" s="33">
        <f>IF('Załącznik Nr 2 - wydatki'!H130&gt;0,'Załącznik Nr 2 - wydatki'!H130,"")</f>
      </c>
      <c r="I47" s="33">
        <f>IF('Załącznik Nr 2 - wydatki'!I130&gt;0,'Załącznik Nr 2 - wydatki'!I130,"")</f>
      </c>
      <c r="J47" s="33">
        <f>IF('Załącznik Nr 2 - wydatki'!J130&gt;0,'Załącznik Nr 2 - wydatki'!J130,"")</f>
        <v>3500</v>
      </c>
      <c r="K47" s="64">
        <f t="shared" si="1"/>
        <v>1.4583333333333333</v>
      </c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2"/>
      <c r="CN47" s="232"/>
      <c r="CO47" s="232"/>
      <c r="CP47" s="232"/>
      <c r="CQ47" s="232"/>
      <c r="CR47" s="232"/>
      <c r="CS47" s="232"/>
      <c r="CT47" s="232"/>
      <c r="CU47" s="232"/>
      <c r="CV47" s="232"/>
      <c r="CW47" s="232"/>
      <c r="CX47" s="232"/>
      <c r="CY47" s="232"/>
      <c r="CZ47" s="232"/>
      <c r="DA47" s="232"/>
      <c r="DB47" s="232"/>
      <c r="DC47" s="232"/>
      <c r="DD47" s="232"/>
      <c r="DE47" s="232"/>
      <c r="DF47" s="232"/>
      <c r="DG47" s="232"/>
      <c r="DH47" s="232"/>
      <c r="DI47" s="232"/>
      <c r="DJ47" s="232"/>
      <c r="DK47" s="232"/>
      <c r="DL47" s="232"/>
      <c r="DM47" s="232"/>
      <c r="DN47" s="232"/>
      <c r="DO47" s="232"/>
    </row>
    <row r="48" spans="1:119" ht="13.5" thickBot="1">
      <c r="A48" s="74"/>
      <c r="B48" s="94"/>
      <c r="C48" s="90" t="s">
        <v>120</v>
      </c>
      <c r="D48" s="71">
        <v>4410</v>
      </c>
      <c r="E48" s="33">
        <f>IF('Załącznik Nr 2 - wydatki'!E131&gt;0,'Załącznik Nr 2 - wydatki'!E131,"")</f>
        <v>1382</v>
      </c>
      <c r="F48" s="33">
        <f>IF('Załącznik Nr 2 - wydatki'!F131&gt;0,'Załącznik Nr 2 - wydatki'!F131,"")</f>
        <v>2500</v>
      </c>
      <c r="G48" s="33">
        <f>IF('Załącznik Nr 2 - wydatki'!G131&gt;0,'Załącznik Nr 2 - wydatki'!G131,"")</f>
        <v>2500</v>
      </c>
      <c r="H48" s="33">
        <f>IF('Załącznik Nr 2 - wydatki'!H131&gt;0,'Załącznik Nr 2 - wydatki'!H131,"")</f>
      </c>
      <c r="I48" s="33">
        <f>IF('Załącznik Nr 2 - wydatki'!I131&gt;0,'Załącznik Nr 2 - wydatki'!I131,"")</f>
      </c>
      <c r="J48" s="33">
        <f>IF('Załącznik Nr 2 - wydatki'!J131&gt;0,'Załącznik Nr 2 - wydatki'!J131,"")</f>
        <v>2500</v>
      </c>
      <c r="K48" s="64">
        <f t="shared" si="1"/>
        <v>1.808972503617945</v>
      </c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2"/>
      <c r="CC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  <c r="CN48" s="232"/>
      <c r="CO48" s="232"/>
      <c r="CP48" s="232"/>
      <c r="CQ48" s="232"/>
      <c r="CR48" s="232"/>
      <c r="CS48" s="232"/>
      <c r="CT48" s="232"/>
      <c r="CU48" s="232"/>
      <c r="CV48" s="232"/>
      <c r="CW48" s="232"/>
      <c r="CX48" s="232"/>
      <c r="CY48" s="232"/>
      <c r="CZ48" s="232"/>
      <c r="DA48" s="232"/>
      <c r="DB48" s="232"/>
      <c r="DC48" s="232"/>
      <c r="DD48" s="232"/>
      <c r="DE48" s="232"/>
      <c r="DF48" s="232"/>
      <c r="DG48" s="232"/>
      <c r="DH48" s="232"/>
      <c r="DI48" s="232"/>
      <c r="DJ48" s="232"/>
      <c r="DK48" s="232"/>
      <c r="DL48" s="232"/>
      <c r="DM48" s="232"/>
      <c r="DN48" s="232"/>
      <c r="DO48" s="232"/>
    </row>
    <row r="49" spans="1:119" ht="13.5" thickBot="1">
      <c r="A49" s="74"/>
      <c r="B49" s="94"/>
      <c r="C49" s="90" t="s">
        <v>122</v>
      </c>
      <c r="D49" s="71">
        <v>4440</v>
      </c>
      <c r="E49" s="33">
        <f>IF('Załącznik Nr 2 - wydatki'!E132&gt;0,'Załącznik Nr 2 - wydatki'!E132,"")</f>
        <v>2933</v>
      </c>
      <c r="F49" s="33">
        <f>IF('Załącznik Nr 2 - wydatki'!F132&gt;0,'Załącznik Nr 2 - wydatki'!F132,"")</f>
        <v>3000</v>
      </c>
      <c r="G49" s="33">
        <f>IF('Załącznik Nr 2 - wydatki'!G132&gt;0,'Załącznik Nr 2 - wydatki'!G132,"")</f>
        <v>3000</v>
      </c>
      <c r="H49" s="33">
        <f>IF('Załącznik Nr 2 - wydatki'!H132&gt;0,'Załącznik Nr 2 - wydatki'!H132,"")</f>
      </c>
      <c r="I49" s="33">
        <f>IF('Załącznik Nr 2 - wydatki'!I132&gt;0,'Załącznik Nr 2 - wydatki'!I132,"")</f>
      </c>
      <c r="J49" s="33">
        <f>IF('Załącznik Nr 2 - wydatki'!J132&gt;0,'Załącznik Nr 2 - wydatki'!J132,"")</f>
        <v>3000</v>
      </c>
      <c r="K49" s="64">
        <f t="shared" si="1"/>
        <v>1.0228435049437437</v>
      </c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232"/>
      <c r="BX49" s="232"/>
      <c r="BY49" s="232"/>
      <c r="BZ49" s="232"/>
      <c r="CA49" s="232"/>
      <c r="CB49" s="232"/>
      <c r="CC49" s="232"/>
      <c r="CD49" s="232"/>
      <c r="CE49" s="232"/>
      <c r="CF49" s="232"/>
      <c r="CG49" s="232"/>
      <c r="CH49" s="232"/>
      <c r="CI49" s="232"/>
      <c r="CJ49" s="232"/>
      <c r="CK49" s="232"/>
      <c r="CL49" s="232"/>
      <c r="CM49" s="232"/>
      <c r="CN49" s="232"/>
      <c r="CO49" s="232"/>
      <c r="CP49" s="232"/>
      <c r="CQ49" s="232"/>
      <c r="CR49" s="232"/>
      <c r="CS49" s="232"/>
      <c r="CT49" s="232"/>
      <c r="CU49" s="232"/>
      <c r="CV49" s="232"/>
      <c r="CW49" s="232"/>
      <c r="CX49" s="232"/>
      <c r="CY49" s="232"/>
      <c r="CZ49" s="232"/>
      <c r="DA49" s="232"/>
      <c r="DB49" s="232"/>
      <c r="DC49" s="232"/>
      <c r="DD49" s="232"/>
      <c r="DE49" s="232"/>
      <c r="DF49" s="232"/>
      <c r="DG49" s="232"/>
      <c r="DH49" s="232"/>
      <c r="DI49" s="232"/>
      <c r="DJ49" s="232"/>
      <c r="DK49" s="232"/>
      <c r="DL49" s="232"/>
      <c r="DM49" s="232"/>
      <c r="DN49" s="232"/>
      <c r="DO49" s="232"/>
    </row>
    <row r="50" spans="1:119" ht="13.5" thickBot="1">
      <c r="A50" s="74"/>
      <c r="B50" s="94"/>
      <c r="C50" s="90" t="s">
        <v>121</v>
      </c>
      <c r="D50" s="71">
        <v>4430</v>
      </c>
      <c r="E50" s="33">
        <f>IF('Załącznik Nr 2 - wydatki'!E133&gt;0,'Załącznik Nr 2 - wydatki'!E133,"")</f>
        <v>1418</v>
      </c>
      <c r="F50" s="33">
        <f>IF('Załącznik Nr 2 - wydatki'!F133&gt;0,'Załącznik Nr 2 - wydatki'!F133,"")</f>
        <v>5000</v>
      </c>
      <c r="G50" s="33">
        <f>IF('Załącznik Nr 2 - wydatki'!G133&gt;0,'Załącznik Nr 2 - wydatki'!G133,"")</f>
        <v>5000</v>
      </c>
      <c r="H50" s="33">
        <f>IF('Załącznik Nr 2 - wydatki'!H133&gt;0,'Załącznik Nr 2 - wydatki'!H133,"")</f>
      </c>
      <c r="I50" s="33">
        <f>IF('Załącznik Nr 2 - wydatki'!I133&gt;0,'Załącznik Nr 2 - wydatki'!I133,"")</f>
      </c>
      <c r="J50" s="33">
        <f>IF('Załącznik Nr 2 - wydatki'!J133&gt;0,'Załącznik Nr 2 - wydatki'!J133,"")</f>
        <v>5000</v>
      </c>
      <c r="K50" s="64">
        <f t="shared" si="1"/>
        <v>3.5260930888575457</v>
      </c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2"/>
      <c r="BQ50" s="232"/>
      <c r="BR50" s="232"/>
      <c r="BS50" s="232"/>
      <c r="BT50" s="232"/>
      <c r="BU50" s="232"/>
      <c r="BV50" s="232"/>
      <c r="BW50" s="232"/>
      <c r="BX50" s="232"/>
      <c r="BY50" s="232"/>
      <c r="BZ50" s="232"/>
      <c r="CA50" s="232"/>
      <c r="CB50" s="232"/>
      <c r="CC50" s="232"/>
      <c r="CD50" s="232"/>
      <c r="CE50" s="232"/>
      <c r="CF50" s="232"/>
      <c r="CG50" s="232"/>
      <c r="CH50" s="232"/>
      <c r="CI50" s="232"/>
      <c r="CJ50" s="232"/>
      <c r="CK50" s="232"/>
      <c r="CL50" s="232"/>
      <c r="CM50" s="232"/>
      <c r="CN50" s="232"/>
      <c r="CO50" s="232"/>
      <c r="CP50" s="232"/>
      <c r="CQ50" s="232"/>
      <c r="CR50" s="232"/>
      <c r="CS50" s="232"/>
      <c r="CT50" s="232"/>
      <c r="CU50" s="232"/>
      <c r="CV50" s="232"/>
      <c r="CW50" s="232"/>
      <c r="CX50" s="232"/>
      <c r="CY50" s="232"/>
      <c r="CZ50" s="232"/>
      <c r="DA50" s="232"/>
      <c r="DB50" s="232"/>
      <c r="DC50" s="232"/>
      <c r="DD50" s="232"/>
      <c r="DE50" s="232"/>
      <c r="DF50" s="232"/>
      <c r="DG50" s="232"/>
      <c r="DH50" s="232"/>
      <c r="DI50" s="232"/>
      <c r="DJ50" s="232"/>
      <c r="DK50" s="232"/>
      <c r="DL50" s="232"/>
      <c r="DM50" s="232"/>
      <c r="DN50" s="232"/>
      <c r="DO50" s="232"/>
    </row>
    <row r="51" spans="1:119" ht="13.5" thickBot="1">
      <c r="A51" s="74"/>
      <c r="B51" s="94"/>
      <c r="C51" s="91" t="s">
        <v>403</v>
      </c>
      <c r="D51" s="73">
        <v>4280</v>
      </c>
      <c r="E51" s="33">
        <f>IF('Załącznik Nr 2 - wydatki'!E134&gt;0,'Załącznik Nr 2 - wydatki'!E134,"")</f>
      </c>
      <c r="F51" s="33">
        <f>IF('Załącznik Nr 2 - wydatki'!F134&gt;0,'Załącznik Nr 2 - wydatki'!F134,"")</f>
        <v>300</v>
      </c>
      <c r="G51" s="33">
        <f>IF('Załącznik Nr 2 - wydatki'!G134&gt;0,'Załącznik Nr 2 - wydatki'!G134,"")</f>
        <v>300</v>
      </c>
      <c r="H51" s="33">
        <f>IF('Załącznik Nr 2 - wydatki'!H134&gt;0,'Załącznik Nr 2 - wydatki'!H134,"")</f>
      </c>
      <c r="I51" s="33">
        <f>IF('Załącznik Nr 2 - wydatki'!I134&gt;0,'Załącznik Nr 2 - wydatki'!I134,"")</f>
      </c>
      <c r="J51" s="33">
        <f>IF('Załącznik Nr 2 - wydatki'!J134&gt;0,'Załącznik Nr 2 - wydatki'!J134,"")</f>
        <v>300</v>
      </c>
      <c r="K51" s="64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  <c r="BD51" s="232"/>
      <c r="BE51" s="232"/>
      <c r="BF51" s="232"/>
      <c r="BG51" s="232"/>
      <c r="BH51" s="232"/>
      <c r="BI51" s="232"/>
      <c r="BJ51" s="232"/>
      <c r="BK51" s="232"/>
      <c r="BL51" s="232"/>
      <c r="BM51" s="232"/>
      <c r="BN51" s="232"/>
      <c r="BO51" s="232"/>
      <c r="BP51" s="232"/>
      <c r="BQ51" s="232"/>
      <c r="BR51" s="232"/>
      <c r="BS51" s="232"/>
      <c r="BT51" s="232"/>
      <c r="BU51" s="232"/>
      <c r="BV51" s="232"/>
      <c r="BW51" s="232"/>
      <c r="BX51" s="232"/>
      <c r="BY51" s="232"/>
      <c r="BZ51" s="232"/>
      <c r="CA51" s="232"/>
      <c r="CB51" s="232"/>
      <c r="CC51" s="232"/>
      <c r="CD51" s="232"/>
      <c r="CE51" s="232"/>
      <c r="CF51" s="232"/>
      <c r="CG51" s="232"/>
      <c r="CH51" s="232"/>
      <c r="CI51" s="232"/>
      <c r="CJ51" s="232"/>
      <c r="CK51" s="232"/>
      <c r="CL51" s="232"/>
      <c r="CM51" s="232"/>
      <c r="CN51" s="232"/>
      <c r="CO51" s="232"/>
      <c r="CP51" s="232"/>
      <c r="CQ51" s="232"/>
      <c r="CR51" s="232"/>
      <c r="CS51" s="232"/>
      <c r="CT51" s="232"/>
      <c r="CU51" s="232"/>
      <c r="CV51" s="232"/>
      <c r="CW51" s="232"/>
      <c r="CX51" s="232"/>
      <c r="CY51" s="232"/>
      <c r="CZ51" s="232"/>
      <c r="DA51" s="232"/>
      <c r="DB51" s="232"/>
      <c r="DC51" s="232"/>
      <c r="DD51" s="232"/>
      <c r="DE51" s="232"/>
      <c r="DF51" s="232"/>
      <c r="DG51" s="232"/>
      <c r="DH51" s="232"/>
      <c r="DI51" s="232"/>
      <c r="DJ51" s="232"/>
      <c r="DK51" s="232"/>
      <c r="DL51" s="232"/>
      <c r="DM51" s="232"/>
      <c r="DN51" s="232"/>
      <c r="DO51" s="232"/>
    </row>
    <row r="52" spans="1:119" ht="21" customHeight="1" thickBot="1">
      <c r="A52" s="159">
        <v>750</v>
      </c>
      <c r="B52" s="171"/>
      <c r="C52" s="177" t="s">
        <v>185</v>
      </c>
      <c r="D52" s="199"/>
      <c r="E52" s="31">
        <f aca="true" t="shared" si="10" ref="E52:J52">SUM(E53+E62+E73+E79)</f>
        <v>2444901</v>
      </c>
      <c r="F52" s="31">
        <f t="shared" si="10"/>
        <v>3251103</v>
      </c>
      <c r="G52" s="31">
        <f t="shared" si="10"/>
        <v>3151973</v>
      </c>
      <c r="H52" s="31">
        <f t="shared" si="10"/>
        <v>2032353</v>
      </c>
      <c r="I52" s="31">
        <f t="shared" si="10"/>
        <v>924620</v>
      </c>
      <c r="J52" s="31">
        <f t="shared" si="10"/>
        <v>195000</v>
      </c>
      <c r="K52" s="64">
        <f t="shared" si="1"/>
        <v>1.2892027120934548</v>
      </c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2"/>
      <c r="BT52" s="232"/>
      <c r="BU52" s="232"/>
      <c r="BV52" s="232"/>
      <c r="BW52" s="232"/>
      <c r="BX52" s="232"/>
      <c r="BY52" s="232"/>
      <c r="BZ52" s="232"/>
      <c r="CA52" s="232"/>
      <c r="CB52" s="232"/>
      <c r="CC52" s="232"/>
      <c r="CD52" s="232"/>
      <c r="CE52" s="232"/>
      <c r="CF52" s="232"/>
      <c r="CG52" s="232"/>
      <c r="CH52" s="232"/>
      <c r="CI52" s="232"/>
      <c r="CJ52" s="232"/>
      <c r="CK52" s="232"/>
      <c r="CL52" s="232"/>
      <c r="CM52" s="232"/>
      <c r="CN52" s="232"/>
      <c r="CO52" s="232"/>
      <c r="CP52" s="232"/>
      <c r="CQ52" s="232"/>
      <c r="CR52" s="232"/>
      <c r="CS52" s="232"/>
      <c r="CT52" s="232"/>
      <c r="CU52" s="232"/>
      <c r="CV52" s="232"/>
      <c r="CW52" s="232"/>
      <c r="CX52" s="232"/>
      <c r="CY52" s="232"/>
      <c r="CZ52" s="232"/>
      <c r="DA52" s="232"/>
      <c r="DB52" s="232"/>
      <c r="DC52" s="232"/>
      <c r="DD52" s="232"/>
      <c r="DE52" s="232"/>
      <c r="DF52" s="232"/>
      <c r="DG52" s="232"/>
      <c r="DH52" s="232"/>
      <c r="DI52" s="232"/>
      <c r="DJ52" s="232"/>
      <c r="DK52" s="232"/>
      <c r="DL52" s="232"/>
      <c r="DM52" s="232"/>
      <c r="DN52" s="232"/>
      <c r="DO52" s="232"/>
    </row>
    <row r="53" spans="1:119" s="4" customFormat="1" ht="18" customHeight="1" thickBot="1">
      <c r="A53" s="116"/>
      <c r="B53" s="96">
        <v>75011</v>
      </c>
      <c r="C53" s="178" t="s">
        <v>186</v>
      </c>
      <c r="D53" s="200"/>
      <c r="E53" s="25">
        <f aca="true" t="shared" si="11" ref="E53:J53">SUM(E54:E61)</f>
        <v>168000</v>
      </c>
      <c r="F53" s="25">
        <f t="shared" si="11"/>
        <v>173130</v>
      </c>
      <c r="G53" s="25">
        <f t="shared" si="11"/>
        <v>174000</v>
      </c>
      <c r="H53" s="25">
        <f t="shared" si="11"/>
        <v>3000</v>
      </c>
      <c r="I53" s="25">
        <f t="shared" si="11"/>
        <v>0</v>
      </c>
      <c r="J53" s="25">
        <f t="shared" si="11"/>
        <v>171000</v>
      </c>
      <c r="K53" s="64">
        <f t="shared" si="1"/>
        <v>1.0357142857142858</v>
      </c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  <c r="BF53" s="236"/>
      <c r="BG53" s="236"/>
      <c r="BH53" s="236"/>
      <c r="BI53" s="236"/>
      <c r="BJ53" s="236"/>
      <c r="BK53" s="236"/>
      <c r="BL53" s="236"/>
      <c r="BM53" s="236"/>
      <c r="BN53" s="236"/>
      <c r="BO53" s="236"/>
      <c r="BP53" s="236"/>
      <c r="BQ53" s="236"/>
      <c r="BR53" s="236"/>
      <c r="BS53" s="236"/>
      <c r="BT53" s="236"/>
      <c r="BU53" s="236"/>
      <c r="BV53" s="236"/>
      <c r="BW53" s="236"/>
      <c r="BX53" s="236"/>
      <c r="BY53" s="236"/>
      <c r="BZ53" s="236"/>
      <c r="CA53" s="236"/>
      <c r="CB53" s="236"/>
      <c r="CC53" s="236"/>
      <c r="CD53" s="236"/>
      <c r="CE53" s="236"/>
      <c r="CF53" s="236"/>
      <c r="CG53" s="236"/>
      <c r="CH53" s="236"/>
      <c r="CI53" s="236"/>
      <c r="CJ53" s="236"/>
      <c r="CK53" s="236"/>
      <c r="CL53" s="236"/>
      <c r="CM53" s="236"/>
      <c r="CN53" s="236"/>
      <c r="CO53" s="236"/>
      <c r="CP53" s="236"/>
      <c r="CQ53" s="236"/>
      <c r="CR53" s="236"/>
      <c r="CS53" s="236"/>
      <c r="CT53" s="236"/>
      <c r="CU53" s="236"/>
      <c r="CV53" s="236"/>
      <c r="CW53" s="236"/>
      <c r="CX53" s="236"/>
      <c r="CY53" s="236"/>
      <c r="CZ53" s="236"/>
      <c r="DA53" s="236"/>
      <c r="DB53" s="236"/>
      <c r="DC53" s="236"/>
      <c r="DD53" s="236"/>
      <c r="DE53" s="236"/>
      <c r="DF53" s="236"/>
      <c r="DG53" s="236"/>
      <c r="DH53" s="236"/>
      <c r="DI53" s="236"/>
      <c r="DJ53" s="236"/>
      <c r="DK53" s="236"/>
      <c r="DL53" s="236"/>
      <c r="DM53" s="236"/>
      <c r="DN53" s="236"/>
      <c r="DO53" s="236"/>
    </row>
    <row r="54" spans="1:119" ht="13.5" thickBot="1">
      <c r="A54" s="74"/>
      <c r="B54" s="94"/>
      <c r="C54" s="90" t="s">
        <v>113</v>
      </c>
      <c r="D54" s="71">
        <v>4010</v>
      </c>
      <c r="E54" s="33">
        <v>113000</v>
      </c>
      <c r="F54" s="33">
        <v>114500</v>
      </c>
      <c r="G54" s="33">
        <f>SUM(H54:J54)</f>
        <v>115017</v>
      </c>
      <c r="H54" s="33"/>
      <c r="I54" s="33">
        <f>IF('Załącznik Nr 2 - wydatki'!I142&gt;0,'Załącznik Nr 2 - wydatki'!I142,"")</f>
      </c>
      <c r="J54" s="33">
        <v>115017</v>
      </c>
      <c r="K54" s="64">
        <f t="shared" si="1"/>
        <v>1.0178495575221238</v>
      </c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232"/>
      <c r="BG54" s="232"/>
      <c r="BH54" s="232"/>
      <c r="BI54" s="232"/>
      <c r="BJ54" s="232"/>
      <c r="BK54" s="232"/>
      <c r="BL54" s="232"/>
      <c r="BM54" s="232"/>
      <c r="BN54" s="232"/>
      <c r="BO54" s="232"/>
      <c r="BP54" s="232"/>
      <c r="BQ54" s="232"/>
      <c r="BR54" s="232"/>
      <c r="BS54" s="232"/>
      <c r="BT54" s="232"/>
      <c r="BU54" s="232"/>
      <c r="BV54" s="232"/>
      <c r="BW54" s="232"/>
      <c r="BX54" s="232"/>
      <c r="BY54" s="232"/>
      <c r="BZ54" s="232"/>
      <c r="CA54" s="232"/>
      <c r="CB54" s="232"/>
      <c r="CC54" s="232"/>
      <c r="CD54" s="232"/>
      <c r="CE54" s="232"/>
      <c r="CF54" s="232"/>
      <c r="CG54" s="232"/>
      <c r="CH54" s="232"/>
      <c r="CI54" s="232"/>
      <c r="CJ54" s="232"/>
      <c r="CK54" s="232"/>
      <c r="CL54" s="232"/>
      <c r="CM54" s="232"/>
      <c r="CN54" s="232"/>
      <c r="CO54" s="232"/>
      <c r="CP54" s="232"/>
      <c r="CQ54" s="232"/>
      <c r="CR54" s="232"/>
      <c r="CS54" s="232"/>
      <c r="CT54" s="232"/>
      <c r="CU54" s="232"/>
      <c r="CV54" s="232"/>
      <c r="CW54" s="232"/>
      <c r="CX54" s="232"/>
      <c r="CY54" s="232"/>
      <c r="CZ54" s="232"/>
      <c r="DA54" s="232"/>
      <c r="DB54" s="232"/>
      <c r="DC54" s="232"/>
      <c r="DD54" s="232"/>
      <c r="DE54" s="232"/>
      <c r="DF54" s="232"/>
      <c r="DG54" s="232"/>
      <c r="DH54" s="232"/>
      <c r="DI54" s="232"/>
      <c r="DJ54" s="232"/>
      <c r="DK54" s="232"/>
      <c r="DL54" s="232"/>
      <c r="DM54" s="232"/>
      <c r="DN54" s="232"/>
      <c r="DO54" s="232"/>
    </row>
    <row r="55" spans="1:119" ht="13.5" thickBot="1">
      <c r="A55" s="74"/>
      <c r="B55" s="94"/>
      <c r="C55" s="90" t="s">
        <v>41</v>
      </c>
      <c r="D55" s="71">
        <v>4040</v>
      </c>
      <c r="E55" s="33">
        <v>10000</v>
      </c>
      <c r="F55" s="33">
        <v>10000</v>
      </c>
      <c r="G55" s="33">
        <f aca="true" t="shared" si="12" ref="G55:G61">SUM(H55:J55)</f>
        <v>10178</v>
      </c>
      <c r="H55" s="33"/>
      <c r="I55" s="33">
        <f>IF('Załącznik Nr 2 - wydatki'!I143&gt;0,'Załącznik Nr 2 - wydatki'!I143,"")</f>
      </c>
      <c r="J55" s="33">
        <v>10178</v>
      </c>
      <c r="K55" s="64">
        <f t="shared" si="1"/>
        <v>1.0178</v>
      </c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2"/>
      <c r="BW55" s="232"/>
      <c r="BX55" s="232"/>
      <c r="BY55" s="232"/>
      <c r="BZ55" s="232"/>
      <c r="CA55" s="232"/>
      <c r="CB55" s="232"/>
      <c r="CC55" s="232"/>
      <c r="CD55" s="232"/>
      <c r="CE55" s="232"/>
      <c r="CF55" s="232"/>
      <c r="CG55" s="232"/>
      <c r="CH55" s="232"/>
      <c r="CI55" s="232"/>
      <c r="CJ55" s="232"/>
      <c r="CK55" s="232"/>
      <c r="CL55" s="232"/>
      <c r="CM55" s="232"/>
      <c r="CN55" s="232"/>
      <c r="CO55" s="232"/>
      <c r="CP55" s="232"/>
      <c r="CQ55" s="232"/>
      <c r="CR55" s="232"/>
      <c r="CS55" s="232"/>
      <c r="CT55" s="232"/>
      <c r="CU55" s="232"/>
      <c r="CV55" s="232"/>
      <c r="CW55" s="232"/>
      <c r="CX55" s="232"/>
      <c r="CY55" s="232"/>
      <c r="CZ55" s="232"/>
      <c r="DA55" s="232"/>
      <c r="DB55" s="232"/>
      <c r="DC55" s="232"/>
      <c r="DD55" s="232"/>
      <c r="DE55" s="232"/>
      <c r="DF55" s="232"/>
      <c r="DG55" s="232"/>
      <c r="DH55" s="232"/>
      <c r="DI55" s="232"/>
      <c r="DJ55" s="232"/>
      <c r="DK55" s="232"/>
      <c r="DL55" s="232"/>
      <c r="DM55" s="232"/>
      <c r="DN55" s="232"/>
      <c r="DO55" s="232"/>
    </row>
    <row r="56" spans="1:119" ht="13.5" thickBot="1">
      <c r="A56" s="74"/>
      <c r="B56" s="94"/>
      <c r="C56" s="90" t="s">
        <v>115</v>
      </c>
      <c r="D56" s="71">
        <v>4110</v>
      </c>
      <c r="E56" s="33">
        <v>21000</v>
      </c>
      <c r="F56" s="33">
        <v>21000</v>
      </c>
      <c r="G56" s="33">
        <f t="shared" si="12"/>
        <v>21374</v>
      </c>
      <c r="H56" s="33"/>
      <c r="I56" s="33">
        <f>IF('Załącznik Nr 2 - wydatki'!I144&gt;0,'Załącznik Nr 2 - wydatki'!I144,"")</f>
      </c>
      <c r="J56" s="33">
        <v>21374</v>
      </c>
      <c r="K56" s="64">
        <f t="shared" si="1"/>
        <v>1.0178095238095237</v>
      </c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2"/>
      <c r="BG56" s="232"/>
      <c r="BH56" s="232"/>
      <c r="BI56" s="232"/>
      <c r="BJ56" s="232"/>
      <c r="BK56" s="232"/>
      <c r="BL56" s="232"/>
      <c r="BM56" s="232"/>
      <c r="BN56" s="232"/>
      <c r="BO56" s="232"/>
      <c r="BP56" s="232"/>
      <c r="BQ56" s="232"/>
      <c r="BR56" s="232"/>
      <c r="BS56" s="232"/>
      <c r="BT56" s="232"/>
      <c r="BU56" s="232"/>
      <c r="BV56" s="232"/>
      <c r="BW56" s="232"/>
      <c r="BX56" s="232"/>
      <c r="BY56" s="232"/>
      <c r="BZ56" s="232"/>
      <c r="CA56" s="232"/>
      <c r="CB56" s="232"/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2"/>
      <c r="DG56" s="232"/>
      <c r="DH56" s="232"/>
      <c r="DI56" s="232"/>
      <c r="DJ56" s="232"/>
      <c r="DK56" s="232"/>
      <c r="DL56" s="232"/>
      <c r="DM56" s="232"/>
      <c r="DN56" s="232"/>
      <c r="DO56" s="232"/>
    </row>
    <row r="57" spans="1:119" ht="13.5" thickBot="1">
      <c r="A57" s="74"/>
      <c r="B57" s="94"/>
      <c r="C57" s="90" t="s">
        <v>187</v>
      </c>
      <c r="D57" s="71">
        <v>4120</v>
      </c>
      <c r="E57" s="33">
        <v>3000</v>
      </c>
      <c r="F57" s="33">
        <v>3000</v>
      </c>
      <c r="G57" s="33">
        <f t="shared" si="12"/>
        <v>3056</v>
      </c>
      <c r="H57" s="33"/>
      <c r="I57" s="33">
        <f>IF('Załącznik Nr 2 - wydatki'!I145&gt;0,'Załącznik Nr 2 - wydatki'!I145,"")</f>
      </c>
      <c r="J57" s="33">
        <v>3056</v>
      </c>
      <c r="K57" s="64">
        <f t="shared" si="1"/>
        <v>1.0186666666666666</v>
      </c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  <c r="BF57" s="232"/>
      <c r="BG57" s="232"/>
      <c r="BH57" s="232"/>
      <c r="BI57" s="232"/>
      <c r="BJ57" s="232"/>
      <c r="BK57" s="232"/>
      <c r="BL57" s="232"/>
      <c r="BM57" s="232"/>
      <c r="BN57" s="232"/>
      <c r="BO57" s="232"/>
      <c r="BP57" s="232"/>
      <c r="BQ57" s="232"/>
      <c r="BR57" s="232"/>
      <c r="BS57" s="232"/>
      <c r="BT57" s="232"/>
      <c r="BU57" s="232"/>
      <c r="BV57" s="232"/>
      <c r="BW57" s="232"/>
      <c r="BX57" s="232"/>
      <c r="BY57" s="232"/>
      <c r="BZ57" s="232"/>
      <c r="CA57" s="232"/>
      <c r="CB57" s="232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</row>
    <row r="58" spans="1:119" ht="13.5" thickBot="1">
      <c r="A58" s="74"/>
      <c r="B58" s="94"/>
      <c r="C58" s="90" t="s">
        <v>116</v>
      </c>
      <c r="D58" s="71">
        <v>4210</v>
      </c>
      <c r="E58" s="33">
        <v>6000</v>
      </c>
      <c r="F58" s="33">
        <v>9100</v>
      </c>
      <c r="G58" s="33">
        <f t="shared" si="12"/>
        <v>8107</v>
      </c>
      <c r="H58" s="33">
        <v>2000</v>
      </c>
      <c r="I58" s="33">
        <f>IF('Załącznik Nr 2 - wydatki'!I146&gt;0,'Załącznik Nr 2 - wydatki'!I146,"")</f>
      </c>
      <c r="J58" s="33">
        <v>6107</v>
      </c>
      <c r="K58" s="64">
        <f t="shared" si="1"/>
        <v>1.3511666666666666</v>
      </c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32"/>
      <c r="AT58" s="232"/>
      <c r="AU58" s="232"/>
      <c r="AV58" s="232"/>
      <c r="AW58" s="232"/>
      <c r="AX58" s="232"/>
      <c r="AY58" s="232"/>
      <c r="AZ58" s="232"/>
      <c r="BA58" s="232"/>
      <c r="BB58" s="232"/>
      <c r="BC58" s="232"/>
      <c r="BD58" s="232"/>
      <c r="BE58" s="232"/>
      <c r="BF58" s="232"/>
      <c r="BG58" s="232"/>
      <c r="BH58" s="232"/>
      <c r="BI58" s="232"/>
      <c r="BJ58" s="232"/>
      <c r="BK58" s="232"/>
      <c r="BL58" s="232"/>
      <c r="BM58" s="232"/>
      <c r="BN58" s="232"/>
      <c r="BO58" s="232"/>
      <c r="BP58" s="232"/>
      <c r="BQ58" s="232"/>
      <c r="BR58" s="232"/>
      <c r="BS58" s="232"/>
      <c r="BT58" s="232"/>
      <c r="BU58" s="232"/>
      <c r="BV58" s="232"/>
      <c r="BW58" s="232"/>
      <c r="BX58" s="232"/>
      <c r="BY58" s="232"/>
      <c r="BZ58" s="232"/>
      <c r="CA58" s="232"/>
      <c r="CB58" s="232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</row>
    <row r="59" spans="1:119" ht="13.5" thickBot="1">
      <c r="A59" s="74"/>
      <c r="B59" s="94"/>
      <c r="C59" s="90" t="s">
        <v>119</v>
      </c>
      <c r="D59" s="71">
        <v>4300</v>
      </c>
      <c r="E59" s="33">
        <v>5000</v>
      </c>
      <c r="F59" s="33">
        <v>5500</v>
      </c>
      <c r="G59" s="33">
        <f t="shared" si="12"/>
        <v>5089</v>
      </c>
      <c r="H59" s="33"/>
      <c r="I59" s="33">
        <f>IF('Załącznik Nr 2 - wydatki'!I147&gt;0,'Załącznik Nr 2 - wydatki'!I147,"")</f>
      </c>
      <c r="J59" s="33">
        <v>5089</v>
      </c>
      <c r="K59" s="64">
        <f t="shared" si="1"/>
        <v>1.0178</v>
      </c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32"/>
      <c r="AT59" s="232"/>
      <c r="AU59" s="232"/>
      <c r="AV59" s="232"/>
      <c r="AW59" s="232"/>
      <c r="AX59" s="232"/>
      <c r="AY59" s="232"/>
      <c r="AZ59" s="232"/>
      <c r="BA59" s="232"/>
      <c r="BB59" s="232"/>
      <c r="BC59" s="232"/>
      <c r="BD59" s="232"/>
      <c r="BE59" s="232"/>
      <c r="BF59" s="232"/>
      <c r="BG59" s="232"/>
      <c r="BH59" s="232"/>
      <c r="BI59" s="232"/>
      <c r="BJ59" s="232"/>
      <c r="BK59" s="232"/>
      <c r="BL59" s="232"/>
      <c r="BM59" s="232"/>
      <c r="BN59" s="232"/>
      <c r="BO59" s="232"/>
      <c r="BP59" s="232"/>
      <c r="BQ59" s="232"/>
      <c r="BR59" s="232"/>
      <c r="BS59" s="232"/>
      <c r="BT59" s="232"/>
      <c r="BU59" s="232"/>
      <c r="BV59" s="232"/>
      <c r="BW59" s="232"/>
      <c r="BX59" s="232"/>
      <c r="BY59" s="232"/>
      <c r="BZ59" s="232"/>
      <c r="CA59" s="232"/>
      <c r="CB59" s="232"/>
      <c r="CC59" s="232"/>
      <c r="CD59" s="232"/>
      <c r="CE59" s="232"/>
      <c r="CF59" s="232"/>
      <c r="CG59" s="232"/>
      <c r="CH59" s="232"/>
      <c r="CI59" s="232"/>
      <c r="CJ59" s="232"/>
      <c r="CK59" s="232"/>
      <c r="CL59" s="232"/>
      <c r="CM59" s="232"/>
      <c r="CN59" s="232"/>
      <c r="CO59" s="232"/>
      <c r="CP59" s="232"/>
      <c r="CQ59" s="232"/>
      <c r="CR59" s="232"/>
      <c r="CS59" s="232"/>
      <c r="CT59" s="232"/>
      <c r="CU59" s="232"/>
      <c r="CV59" s="232"/>
      <c r="CW59" s="232"/>
      <c r="CX59" s="232"/>
      <c r="CY59" s="232"/>
      <c r="CZ59" s="232"/>
      <c r="DA59" s="232"/>
      <c r="DB59" s="232"/>
      <c r="DC59" s="232"/>
      <c r="DD59" s="232"/>
      <c r="DE59" s="232"/>
      <c r="DF59" s="232"/>
      <c r="DG59" s="232"/>
      <c r="DH59" s="232"/>
      <c r="DI59" s="232"/>
      <c r="DJ59" s="232"/>
      <c r="DK59" s="232"/>
      <c r="DL59" s="232"/>
      <c r="DM59" s="232"/>
      <c r="DN59" s="232"/>
      <c r="DO59" s="232"/>
    </row>
    <row r="60" spans="1:119" ht="13.5" thickBot="1">
      <c r="A60" s="74"/>
      <c r="B60" s="94"/>
      <c r="C60" s="90" t="s">
        <v>120</v>
      </c>
      <c r="D60" s="71">
        <v>4410</v>
      </c>
      <c r="E60" s="33">
        <v>1000</v>
      </c>
      <c r="F60" s="33">
        <v>1030</v>
      </c>
      <c r="G60" s="33">
        <f t="shared" si="12"/>
        <v>2018</v>
      </c>
      <c r="H60" s="33">
        <v>1000</v>
      </c>
      <c r="I60" s="33">
        <f>IF('Załącznik Nr 2 - wydatki'!I148&gt;0,'Załącznik Nr 2 - wydatki'!I148,"")</f>
      </c>
      <c r="J60" s="33">
        <v>1018</v>
      </c>
      <c r="K60" s="64">
        <f t="shared" si="1"/>
        <v>2.018</v>
      </c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232"/>
      <c r="BC60" s="232"/>
      <c r="BD60" s="232"/>
      <c r="BE60" s="232"/>
      <c r="BF60" s="232"/>
      <c r="BG60" s="232"/>
      <c r="BH60" s="232"/>
      <c r="BI60" s="232"/>
      <c r="BJ60" s="232"/>
      <c r="BK60" s="232"/>
      <c r="BL60" s="232"/>
      <c r="BM60" s="232"/>
      <c r="BN60" s="232"/>
      <c r="BO60" s="232"/>
      <c r="BP60" s="232"/>
      <c r="BQ60" s="232"/>
      <c r="BR60" s="232"/>
      <c r="BS60" s="232"/>
      <c r="BT60" s="232"/>
      <c r="BU60" s="232"/>
      <c r="BV60" s="232"/>
      <c r="BW60" s="232"/>
      <c r="BX60" s="232"/>
      <c r="BY60" s="232"/>
      <c r="BZ60" s="232"/>
      <c r="CA60" s="232"/>
      <c r="CB60" s="232"/>
      <c r="CC60" s="232"/>
      <c r="CD60" s="232"/>
      <c r="CE60" s="232"/>
      <c r="CF60" s="232"/>
      <c r="CG60" s="232"/>
      <c r="CH60" s="232"/>
      <c r="CI60" s="232"/>
      <c r="CJ60" s="232"/>
      <c r="CK60" s="232"/>
      <c r="CL60" s="232"/>
      <c r="CM60" s="232"/>
      <c r="CN60" s="232"/>
      <c r="CO60" s="232"/>
      <c r="CP60" s="232"/>
      <c r="CQ60" s="232"/>
      <c r="CR60" s="232"/>
      <c r="CS60" s="232"/>
      <c r="CT60" s="232"/>
      <c r="CU60" s="232"/>
      <c r="CV60" s="232"/>
      <c r="CW60" s="232"/>
      <c r="CX60" s="232"/>
      <c r="CY60" s="232"/>
      <c r="CZ60" s="232"/>
      <c r="DA60" s="232"/>
      <c r="DB60" s="232"/>
      <c r="DC60" s="232"/>
      <c r="DD60" s="232"/>
      <c r="DE60" s="232"/>
      <c r="DF60" s="232"/>
      <c r="DG60" s="232"/>
      <c r="DH60" s="232"/>
      <c r="DI60" s="232"/>
      <c r="DJ60" s="232"/>
      <c r="DK60" s="232"/>
      <c r="DL60" s="232"/>
      <c r="DM60" s="232"/>
      <c r="DN60" s="232"/>
      <c r="DO60" s="232"/>
    </row>
    <row r="61" spans="1:119" ht="13.5" thickBot="1">
      <c r="A61" s="74"/>
      <c r="B61" s="94"/>
      <c r="C61" s="90" t="s">
        <v>122</v>
      </c>
      <c r="D61" s="71">
        <v>4440</v>
      </c>
      <c r="E61" s="33">
        <v>9000</v>
      </c>
      <c r="F61" s="33">
        <v>9000</v>
      </c>
      <c r="G61" s="33">
        <f t="shared" si="12"/>
        <v>9161</v>
      </c>
      <c r="H61" s="33"/>
      <c r="I61" s="33">
        <f>IF('Załącznik Nr 2 - wydatki'!I149&gt;0,'Załącznik Nr 2 - wydatki'!I149,"")</f>
      </c>
      <c r="J61" s="33">
        <v>9161</v>
      </c>
      <c r="K61" s="64">
        <f t="shared" si="1"/>
        <v>1.0178888888888888</v>
      </c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  <c r="BB61" s="232"/>
      <c r="BC61" s="232"/>
      <c r="BD61" s="232"/>
      <c r="BE61" s="232"/>
      <c r="BF61" s="232"/>
      <c r="BG61" s="232"/>
      <c r="BH61" s="232"/>
      <c r="BI61" s="232"/>
      <c r="BJ61" s="232"/>
      <c r="BK61" s="232"/>
      <c r="BL61" s="232"/>
      <c r="BM61" s="232"/>
      <c r="BN61" s="232"/>
      <c r="BO61" s="232"/>
      <c r="BP61" s="232"/>
      <c r="BQ61" s="232"/>
      <c r="BR61" s="232"/>
      <c r="BS61" s="232"/>
      <c r="BT61" s="232"/>
      <c r="BU61" s="232"/>
      <c r="BV61" s="232"/>
      <c r="BW61" s="232"/>
      <c r="BX61" s="232"/>
      <c r="BY61" s="232"/>
      <c r="BZ61" s="232"/>
      <c r="CA61" s="232"/>
      <c r="CB61" s="232"/>
      <c r="CC61" s="232"/>
      <c r="CD61" s="232"/>
      <c r="CE61" s="232"/>
      <c r="CF61" s="232"/>
      <c r="CG61" s="232"/>
      <c r="CH61" s="232"/>
      <c r="CI61" s="232"/>
      <c r="CJ61" s="232"/>
      <c r="CK61" s="232"/>
      <c r="CL61" s="232"/>
      <c r="CM61" s="232"/>
      <c r="CN61" s="232"/>
      <c r="CO61" s="232"/>
      <c r="CP61" s="232"/>
      <c r="CQ61" s="232"/>
      <c r="CR61" s="232"/>
      <c r="CS61" s="232"/>
      <c r="CT61" s="232"/>
      <c r="CU61" s="232"/>
      <c r="CV61" s="232"/>
      <c r="CW61" s="232"/>
      <c r="CX61" s="232"/>
      <c r="CY61" s="232"/>
      <c r="CZ61" s="232"/>
      <c r="DA61" s="232"/>
      <c r="DB61" s="232"/>
      <c r="DC61" s="232"/>
      <c r="DD61" s="232"/>
      <c r="DE61" s="232"/>
      <c r="DF61" s="232"/>
      <c r="DG61" s="232"/>
      <c r="DH61" s="232"/>
      <c r="DI61" s="232"/>
      <c r="DJ61" s="232"/>
      <c r="DK61" s="232"/>
      <c r="DL61" s="232"/>
      <c r="DM61" s="232"/>
      <c r="DN61" s="232"/>
      <c r="DO61" s="232"/>
    </row>
    <row r="62" spans="1:119" s="4" customFormat="1" ht="18" customHeight="1" thickBot="1">
      <c r="A62" s="116"/>
      <c r="B62" s="95">
        <v>75020</v>
      </c>
      <c r="C62" s="180" t="s">
        <v>189</v>
      </c>
      <c r="D62" s="202"/>
      <c r="E62" s="38">
        <f aca="true" t="shared" si="13" ref="E62:J62">SUM(E63:E72)</f>
        <v>2050901</v>
      </c>
      <c r="F62" s="38">
        <f t="shared" si="13"/>
        <v>2641173</v>
      </c>
      <c r="G62" s="38">
        <f t="shared" si="13"/>
        <v>2641173</v>
      </c>
      <c r="H62" s="38">
        <f t="shared" si="13"/>
        <v>1716553</v>
      </c>
      <c r="I62" s="38">
        <f t="shared" si="13"/>
        <v>924620</v>
      </c>
      <c r="J62" s="38">
        <f t="shared" si="13"/>
        <v>0</v>
      </c>
      <c r="K62" s="64">
        <f t="shared" si="1"/>
        <v>1.2878110645028698</v>
      </c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  <c r="AC62" s="236"/>
      <c r="AD62" s="236"/>
      <c r="AE62" s="236"/>
      <c r="AF62" s="236"/>
      <c r="AG62" s="236"/>
      <c r="AH62" s="236"/>
      <c r="AI62" s="236"/>
      <c r="AJ62" s="236"/>
      <c r="AK62" s="236"/>
      <c r="AL62" s="236"/>
      <c r="AM62" s="236"/>
      <c r="AN62" s="236"/>
      <c r="AO62" s="236"/>
      <c r="AP62" s="236"/>
      <c r="AQ62" s="236"/>
      <c r="AR62" s="236"/>
      <c r="AS62" s="236"/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236"/>
      <c r="BK62" s="236"/>
      <c r="BL62" s="236"/>
      <c r="BM62" s="236"/>
      <c r="BN62" s="236"/>
      <c r="BO62" s="236"/>
      <c r="BP62" s="236"/>
      <c r="BQ62" s="236"/>
      <c r="BR62" s="236"/>
      <c r="BS62" s="236"/>
      <c r="BT62" s="236"/>
      <c r="BU62" s="236"/>
      <c r="BV62" s="236"/>
      <c r="BW62" s="236"/>
      <c r="BX62" s="236"/>
      <c r="BY62" s="236"/>
      <c r="BZ62" s="236"/>
      <c r="CA62" s="236"/>
      <c r="CB62" s="236"/>
      <c r="CC62" s="236"/>
      <c r="CD62" s="236"/>
      <c r="CE62" s="236"/>
      <c r="CF62" s="236"/>
      <c r="CG62" s="236"/>
      <c r="CH62" s="236"/>
      <c r="CI62" s="236"/>
      <c r="CJ62" s="236"/>
      <c r="CK62" s="236"/>
      <c r="CL62" s="236"/>
      <c r="CM62" s="236"/>
      <c r="CN62" s="236"/>
      <c r="CO62" s="236"/>
      <c r="CP62" s="236"/>
      <c r="CQ62" s="236"/>
      <c r="CR62" s="236"/>
      <c r="CS62" s="236"/>
      <c r="CT62" s="236"/>
      <c r="CU62" s="236"/>
      <c r="CV62" s="236"/>
      <c r="CW62" s="236"/>
      <c r="CX62" s="236"/>
      <c r="CY62" s="236"/>
      <c r="CZ62" s="236"/>
      <c r="DA62" s="236"/>
      <c r="DB62" s="236"/>
      <c r="DC62" s="236"/>
      <c r="DD62" s="236"/>
      <c r="DE62" s="236"/>
      <c r="DF62" s="236"/>
      <c r="DG62" s="236"/>
      <c r="DH62" s="236"/>
      <c r="DI62" s="236"/>
      <c r="DJ62" s="236"/>
      <c r="DK62" s="236"/>
      <c r="DL62" s="236"/>
      <c r="DM62" s="236"/>
      <c r="DN62" s="236"/>
      <c r="DO62" s="236"/>
    </row>
    <row r="63" spans="1:119" ht="13.5" thickBot="1">
      <c r="A63" s="74"/>
      <c r="B63" s="94"/>
      <c r="C63" s="90" t="s">
        <v>113</v>
      </c>
      <c r="D63" s="71">
        <v>4010</v>
      </c>
      <c r="E63" s="33">
        <f>IF('Załącznik Nr 2 - wydatki'!E154&gt;0,'Załącznik Nr 2 - wydatki'!E154,"")</f>
        <v>871780</v>
      </c>
      <c r="F63" s="33">
        <f>IF('Załącznik Nr 2 - wydatki'!F154&gt;0,'Załącznik Nr 2 - wydatki'!F154,"")</f>
        <v>893865</v>
      </c>
      <c r="G63" s="33">
        <f>IF('Załącznik Nr 2 - wydatki'!G154&gt;0,'Załącznik Nr 2 - wydatki'!G154,"")</f>
        <v>893865</v>
      </c>
      <c r="H63" s="33">
        <f>IF('Załącznik Nr 2 - wydatki'!H154&gt;0,'Załącznik Nr 2 - wydatki'!H154,"")</f>
        <v>893865</v>
      </c>
      <c r="I63" s="33">
        <f>IF('Załącznik Nr 2 - wydatki'!I154&gt;0,'Załącznik Nr 2 - wydatki'!I154,"")</f>
      </c>
      <c r="J63" s="33">
        <f>IF('Załącznik Nr 2 - wydatki'!J154&gt;0,'Załącznik Nr 2 - wydatki'!J154,"")</f>
      </c>
      <c r="K63" s="64">
        <f t="shared" si="1"/>
        <v>1.0253332262726835</v>
      </c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232"/>
      <c r="BG63" s="232"/>
      <c r="BH63" s="232"/>
      <c r="BI63" s="232"/>
      <c r="BJ63" s="232"/>
      <c r="BK63" s="232"/>
      <c r="BL63" s="232"/>
      <c r="BM63" s="232"/>
      <c r="BN63" s="232"/>
      <c r="BO63" s="232"/>
      <c r="BP63" s="232"/>
      <c r="BQ63" s="232"/>
      <c r="BR63" s="232"/>
      <c r="BS63" s="232"/>
      <c r="BT63" s="232"/>
      <c r="BU63" s="232"/>
      <c r="BV63" s="232"/>
      <c r="BW63" s="232"/>
      <c r="BX63" s="232"/>
      <c r="BY63" s="232"/>
      <c r="BZ63" s="232"/>
      <c r="CA63" s="232"/>
      <c r="CB63" s="232"/>
      <c r="CC63" s="232"/>
      <c r="CD63" s="232"/>
      <c r="CE63" s="232"/>
      <c r="CF63" s="232"/>
      <c r="CG63" s="232"/>
      <c r="CH63" s="232"/>
      <c r="CI63" s="232"/>
      <c r="CJ63" s="232"/>
      <c r="CK63" s="232"/>
      <c r="CL63" s="232"/>
      <c r="CM63" s="232"/>
      <c r="CN63" s="232"/>
      <c r="CO63" s="232"/>
      <c r="CP63" s="232"/>
      <c r="CQ63" s="232"/>
      <c r="CR63" s="232"/>
      <c r="CS63" s="232"/>
      <c r="CT63" s="232"/>
      <c r="CU63" s="232"/>
      <c r="CV63" s="232"/>
      <c r="CW63" s="232"/>
      <c r="CX63" s="232"/>
      <c r="CY63" s="232"/>
      <c r="CZ63" s="232"/>
      <c r="DA63" s="232"/>
      <c r="DB63" s="232"/>
      <c r="DC63" s="232"/>
      <c r="DD63" s="232"/>
      <c r="DE63" s="232"/>
      <c r="DF63" s="232"/>
      <c r="DG63" s="232"/>
      <c r="DH63" s="232"/>
      <c r="DI63" s="232"/>
      <c r="DJ63" s="232"/>
      <c r="DK63" s="232"/>
      <c r="DL63" s="232"/>
      <c r="DM63" s="232"/>
      <c r="DN63" s="232"/>
      <c r="DO63" s="232"/>
    </row>
    <row r="64" spans="1:119" ht="13.5" thickBot="1">
      <c r="A64" s="74"/>
      <c r="B64" s="94"/>
      <c r="C64" s="90" t="s">
        <v>41</v>
      </c>
      <c r="D64" s="71">
        <v>4040</v>
      </c>
      <c r="E64" s="33">
        <f>IF('Załącznik Nr 2 - wydatki'!E155&gt;0,'Załącznik Nr 2 - wydatki'!E155,"")</f>
        <v>65587</v>
      </c>
      <c r="F64" s="33">
        <f>IF('Załącznik Nr 2 - wydatki'!F155&gt;0,'Załącznik Nr 2 - wydatki'!F155,"")</f>
        <v>64715</v>
      </c>
      <c r="G64" s="33">
        <f>IF('Załącznik Nr 2 - wydatki'!G155&gt;0,'Załącznik Nr 2 - wydatki'!G155,"")</f>
        <v>64715</v>
      </c>
      <c r="H64" s="33">
        <f>IF('Załącznik Nr 2 - wydatki'!H155&gt;0,'Załącznik Nr 2 - wydatki'!H155,"")</f>
        <v>64715</v>
      </c>
      <c r="I64" s="33">
        <f>IF('Załącznik Nr 2 - wydatki'!I155&gt;0,'Załącznik Nr 2 - wydatki'!I155,"")</f>
      </c>
      <c r="J64" s="33">
        <f>IF('Załącznik Nr 2 - wydatki'!J155&gt;0,'Załącznik Nr 2 - wydatki'!J155,"")</f>
      </c>
      <c r="K64" s="64">
        <f t="shared" si="1"/>
        <v>0.9867046823303398</v>
      </c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32"/>
      <c r="BC64" s="232"/>
      <c r="BD64" s="232"/>
      <c r="BE64" s="232"/>
      <c r="BF64" s="232"/>
      <c r="BG64" s="232"/>
      <c r="BH64" s="232"/>
      <c r="BI64" s="232"/>
      <c r="BJ64" s="232"/>
      <c r="BK64" s="232"/>
      <c r="BL64" s="232"/>
      <c r="BM64" s="232"/>
      <c r="BN64" s="232"/>
      <c r="BO64" s="232"/>
      <c r="BP64" s="232"/>
      <c r="BQ64" s="232"/>
      <c r="BR64" s="232"/>
      <c r="BS64" s="232"/>
      <c r="BT64" s="232"/>
      <c r="BU64" s="232"/>
      <c r="BV64" s="232"/>
      <c r="BW64" s="232"/>
      <c r="BX64" s="232"/>
      <c r="BY64" s="232"/>
      <c r="BZ64" s="232"/>
      <c r="CA64" s="232"/>
      <c r="CB64" s="232"/>
      <c r="CC64" s="232"/>
      <c r="CD64" s="232"/>
      <c r="CE64" s="232"/>
      <c r="CF64" s="232"/>
      <c r="CG64" s="232"/>
      <c r="CH64" s="232"/>
      <c r="CI64" s="232"/>
      <c r="CJ64" s="232"/>
      <c r="CK64" s="232"/>
      <c r="CL64" s="232"/>
      <c r="CM64" s="232"/>
      <c r="CN64" s="232"/>
      <c r="CO64" s="232"/>
      <c r="CP64" s="232"/>
      <c r="CQ64" s="232"/>
      <c r="CR64" s="232"/>
      <c r="CS64" s="232"/>
      <c r="CT64" s="232"/>
      <c r="CU64" s="232"/>
      <c r="CV64" s="232"/>
      <c r="CW64" s="232"/>
      <c r="CX64" s="232"/>
      <c r="CY64" s="232"/>
      <c r="CZ64" s="232"/>
      <c r="DA64" s="232"/>
      <c r="DB64" s="232"/>
      <c r="DC64" s="232"/>
      <c r="DD64" s="232"/>
      <c r="DE64" s="232"/>
      <c r="DF64" s="232"/>
      <c r="DG64" s="232"/>
      <c r="DH64" s="232"/>
      <c r="DI64" s="232"/>
      <c r="DJ64" s="232"/>
      <c r="DK64" s="232"/>
      <c r="DL64" s="232"/>
      <c r="DM64" s="232"/>
      <c r="DN64" s="232"/>
      <c r="DO64" s="232"/>
    </row>
    <row r="65" spans="1:119" ht="13.5" thickBot="1">
      <c r="A65" s="74"/>
      <c r="B65" s="94"/>
      <c r="C65" s="90" t="s">
        <v>115</v>
      </c>
      <c r="D65" s="71">
        <v>4110</v>
      </c>
      <c r="E65" s="33">
        <f>IF('Załącznik Nr 2 - wydatki'!E156&gt;0,'Załącznik Nr 2 - wydatki'!E156,"")</f>
        <v>148061</v>
      </c>
      <c r="F65" s="33">
        <f>IF('Załącznik Nr 2 - wydatki'!F156&gt;0,'Załącznik Nr 2 - wydatki'!F156,"")</f>
        <v>150828</v>
      </c>
      <c r="G65" s="33">
        <f>IF('Załącznik Nr 2 - wydatki'!G156&gt;0,'Załącznik Nr 2 - wydatki'!G156,"")</f>
        <v>150828</v>
      </c>
      <c r="H65" s="33">
        <f>IF('Załącznik Nr 2 - wydatki'!H156&gt;0,'Załącznik Nr 2 - wydatki'!H156,"")</f>
        <v>150828</v>
      </c>
      <c r="I65" s="33">
        <f>IF('Załącznik Nr 2 - wydatki'!I156&gt;0,'Załącznik Nr 2 - wydatki'!I156,"")</f>
      </c>
      <c r="J65" s="33">
        <f>IF('Załącznik Nr 2 - wydatki'!J156&gt;0,'Załącznik Nr 2 - wydatki'!J156,"")</f>
      </c>
      <c r="K65" s="64">
        <f t="shared" si="1"/>
        <v>1.018688243359156</v>
      </c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232"/>
      <c r="BG65" s="232"/>
      <c r="BH65" s="232"/>
      <c r="BI65" s="232"/>
      <c r="BJ65" s="232"/>
      <c r="BK65" s="232"/>
      <c r="BL65" s="232"/>
      <c r="BM65" s="232"/>
      <c r="BN65" s="232"/>
      <c r="BO65" s="232"/>
      <c r="BP65" s="232"/>
      <c r="BQ65" s="232"/>
      <c r="BR65" s="232"/>
      <c r="BS65" s="232"/>
      <c r="BT65" s="232"/>
      <c r="BU65" s="232"/>
      <c r="BV65" s="232"/>
      <c r="BW65" s="232"/>
      <c r="BX65" s="232"/>
      <c r="BY65" s="232"/>
      <c r="BZ65" s="232"/>
      <c r="CA65" s="232"/>
      <c r="CB65" s="232"/>
      <c r="CC65" s="232"/>
      <c r="CD65" s="232"/>
      <c r="CE65" s="232"/>
      <c r="CF65" s="232"/>
      <c r="CG65" s="232"/>
      <c r="CH65" s="232"/>
      <c r="CI65" s="232"/>
      <c r="CJ65" s="232"/>
      <c r="CK65" s="232"/>
      <c r="CL65" s="232"/>
      <c r="CM65" s="232"/>
      <c r="CN65" s="232"/>
      <c r="CO65" s="232"/>
      <c r="CP65" s="232"/>
      <c r="CQ65" s="232"/>
      <c r="CR65" s="232"/>
      <c r="CS65" s="232"/>
      <c r="CT65" s="232"/>
      <c r="CU65" s="232"/>
      <c r="CV65" s="232"/>
      <c r="CW65" s="232"/>
      <c r="CX65" s="232"/>
      <c r="CY65" s="232"/>
      <c r="CZ65" s="232"/>
      <c r="DA65" s="232"/>
      <c r="DB65" s="232"/>
      <c r="DC65" s="232"/>
      <c r="DD65" s="232"/>
      <c r="DE65" s="232"/>
      <c r="DF65" s="232"/>
      <c r="DG65" s="232"/>
      <c r="DH65" s="232"/>
      <c r="DI65" s="232"/>
      <c r="DJ65" s="232"/>
      <c r="DK65" s="232"/>
      <c r="DL65" s="232"/>
      <c r="DM65" s="232"/>
      <c r="DN65" s="232"/>
      <c r="DO65" s="232"/>
    </row>
    <row r="66" spans="1:119" ht="13.5" thickBot="1">
      <c r="A66" s="74"/>
      <c r="B66" s="94"/>
      <c r="C66" s="90" t="s">
        <v>187</v>
      </c>
      <c r="D66" s="71">
        <v>4120</v>
      </c>
      <c r="E66" s="33">
        <f>IF('Załącznik Nr 2 - wydatki'!E157&gt;0,'Załącznik Nr 2 - wydatki'!E157,"")</f>
        <v>21053</v>
      </c>
      <c r="F66" s="33">
        <f>IF('Załącznik Nr 2 - wydatki'!F157&gt;0,'Załącznik Nr 2 - wydatki'!F157,"")</f>
        <v>21447</v>
      </c>
      <c r="G66" s="33">
        <f>IF('Załącznik Nr 2 - wydatki'!G157&gt;0,'Załącznik Nr 2 - wydatki'!G157,"")</f>
        <v>21447</v>
      </c>
      <c r="H66" s="33">
        <f>IF('Załącznik Nr 2 - wydatki'!H157&gt;0,'Załącznik Nr 2 - wydatki'!H157,"")</f>
        <v>21447</v>
      </c>
      <c r="I66" s="33">
        <f>IF('Załącznik Nr 2 - wydatki'!I157&gt;0,'Załącznik Nr 2 - wydatki'!I157,"")</f>
      </c>
      <c r="J66" s="33">
        <f>IF('Załącznik Nr 2 - wydatki'!J157&gt;0,'Załącznik Nr 2 - wydatki'!J157,"")</f>
      </c>
      <c r="K66" s="64">
        <f t="shared" si="1"/>
        <v>1.0187146724932314</v>
      </c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2"/>
      <c r="BH66" s="232"/>
      <c r="BI66" s="232"/>
      <c r="BJ66" s="232"/>
      <c r="BK66" s="232"/>
      <c r="BL66" s="232"/>
      <c r="BM66" s="232"/>
      <c r="BN66" s="232"/>
      <c r="BO66" s="232"/>
      <c r="BP66" s="232"/>
      <c r="BQ66" s="232"/>
      <c r="BR66" s="232"/>
      <c r="BS66" s="232"/>
      <c r="BT66" s="232"/>
      <c r="BU66" s="232"/>
      <c r="BV66" s="232"/>
      <c r="BW66" s="232"/>
      <c r="BX66" s="232"/>
      <c r="BY66" s="232"/>
      <c r="BZ66" s="232"/>
      <c r="CA66" s="232"/>
      <c r="CB66" s="232"/>
      <c r="CC66" s="232"/>
      <c r="CD66" s="232"/>
      <c r="CE66" s="232"/>
      <c r="CF66" s="232"/>
      <c r="CG66" s="232"/>
      <c r="CH66" s="232"/>
      <c r="CI66" s="232"/>
      <c r="CJ66" s="232"/>
      <c r="CK66" s="232"/>
      <c r="CL66" s="232"/>
      <c r="CM66" s="232"/>
      <c r="CN66" s="232"/>
      <c r="CO66" s="232"/>
      <c r="CP66" s="232"/>
      <c r="CQ66" s="232"/>
      <c r="CR66" s="232"/>
      <c r="CS66" s="232"/>
      <c r="CT66" s="232"/>
      <c r="CU66" s="232"/>
      <c r="CV66" s="232"/>
      <c r="CW66" s="232"/>
      <c r="CX66" s="232"/>
      <c r="CY66" s="232"/>
      <c r="CZ66" s="232"/>
      <c r="DA66" s="232"/>
      <c r="DB66" s="232"/>
      <c r="DC66" s="232"/>
      <c r="DD66" s="232"/>
      <c r="DE66" s="232"/>
      <c r="DF66" s="232"/>
      <c r="DG66" s="232"/>
      <c r="DH66" s="232"/>
      <c r="DI66" s="232"/>
      <c r="DJ66" s="232"/>
      <c r="DK66" s="232"/>
      <c r="DL66" s="232"/>
      <c r="DM66" s="232"/>
      <c r="DN66" s="232"/>
      <c r="DO66" s="232"/>
    </row>
    <row r="67" spans="1:119" ht="13.5" thickBot="1">
      <c r="A67" s="74"/>
      <c r="B67" s="94"/>
      <c r="C67" s="90" t="s">
        <v>116</v>
      </c>
      <c r="D67" s="71">
        <v>4210</v>
      </c>
      <c r="E67" s="33">
        <f>IF('Załącznik Nr 2 - wydatki'!E158&gt;0,'Załącznik Nr 2 - wydatki'!E158,"")</f>
        <v>40597</v>
      </c>
      <c r="F67" s="33">
        <f>IF('Załącznik Nr 2 - wydatki'!F158&gt;0,'Załącznik Nr 2 - wydatki'!F158,"")</f>
        <v>20000</v>
      </c>
      <c r="G67" s="33">
        <f>IF('Załącznik Nr 2 - wydatki'!G158&gt;0,'Załącznik Nr 2 - wydatki'!G158,"")</f>
        <v>20000</v>
      </c>
      <c r="H67" s="33">
        <f>IF('Załącznik Nr 2 - wydatki'!H158&gt;0,'Załącznik Nr 2 - wydatki'!H158,"")</f>
        <v>20000</v>
      </c>
      <c r="I67" s="33">
        <f>IF('Załącznik Nr 2 - wydatki'!I158&gt;0,'Załącznik Nr 2 - wydatki'!I158,"")</f>
      </c>
      <c r="J67" s="33">
        <f>IF('Załącznik Nr 2 - wydatki'!J158&gt;0,'Załącznik Nr 2 - wydatki'!J158,"")</f>
      </c>
      <c r="K67" s="64">
        <f t="shared" si="1"/>
        <v>0.4926472399438382</v>
      </c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232"/>
      <c r="BE67" s="232"/>
      <c r="BF67" s="232"/>
      <c r="BG67" s="232"/>
      <c r="BH67" s="232"/>
      <c r="BI67" s="232"/>
      <c r="BJ67" s="232"/>
      <c r="BK67" s="232"/>
      <c r="BL67" s="232"/>
      <c r="BM67" s="232"/>
      <c r="BN67" s="232"/>
      <c r="BO67" s="232"/>
      <c r="BP67" s="232"/>
      <c r="BQ67" s="232"/>
      <c r="BR67" s="232"/>
      <c r="BS67" s="232"/>
      <c r="BT67" s="232"/>
      <c r="BU67" s="232"/>
      <c r="BV67" s="232"/>
      <c r="BW67" s="232"/>
      <c r="BX67" s="232"/>
      <c r="BY67" s="232"/>
      <c r="BZ67" s="232"/>
      <c r="CA67" s="232"/>
      <c r="CB67" s="232"/>
      <c r="CC67" s="232"/>
      <c r="CD67" s="232"/>
      <c r="CE67" s="232"/>
      <c r="CF67" s="232"/>
      <c r="CG67" s="232"/>
      <c r="CH67" s="232"/>
      <c r="CI67" s="232"/>
      <c r="CJ67" s="232"/>
      <c r="CK67" s="232"/>
      <c r="CL67" s="232"/>
      <c r="CM67" s="232"/>
      <c r="CN67" s="232"/>
      <c r="CO67" s="232"/>
      <c r="CP67" s="232"/>
      <c r="CQ67" s="232"/>
      <c r="CR67" s="232"/>
      <c r="CS67" s="232"/>
      <c r="CT67" s="232"/>
      <c r="CU67" s="232"/>
      <c r="CV67" s="232"/>
      <c r="CW67" s="232"/>
      <c r="CX67" s="232"/>
      <c r="CY67" s="232"/>
      <c r="CZ67" s="232"/>
      <c r="DA67" s="232"/>
      <c r="DB67" s="232"/>
      <c r="DC67" s="232"/>
      <c r="DD67" s="232"/>
      <c r="DE67" s="232"/>
      <c r="DF67" s="232"/>
      <c r="DG67" s="232"/>
      <c r="DH67" s="232"/>
      <c r="DI67" s="232"/>
      <c r="DJ67" s="232"/>
      <c r="DK67" s="232"/>
      <c r="DL67" s="232"/>
      <c r="DM67" s="232"/>
      <c r="DN67" s="232"/>
      <c r="DO67" s="232"/>
    </row>
    <row r="68" spans="1:119" ht="13.5" thickBot="1">
      <c r="A68" s="74"/>
      <c r="B68" s="94"/>
      <c r="C68" s="90" t="s">
        <v>119</v>
      </c>
      <c r="D68" s="71">
        <v>4300</v>
      </c>
      <c r="E68" s="33">
        <f>IF('Załącznik Nr 2 - wydatki'!E159&gt;0,'Załącznik Nr 2 - wydatki'!E159,"")</f>
        <v>807985</v>
      </c>
      <c r="F68" s="33">
        <f>IF('Załącznik Nr 2 - wydatki'!F159&gt;0,'Załącznik Nr 2 - wydatki'!F159,"")</f>
        <v>540800</v>
      </c>
      <c r="G68" s="33">
        <f>IF('Załącznik Nr 2 - wydatki'!G159&gt;0,'Załącznik Nr 2 - wydatki'!G159,"")</f>
        <v>540800</v>
      </c>
      <c r="H68" s="33">
        <f>IF('Załącznik Nr 2 - wydatki'!H159&gt;0,'Załącznik Nr 2 - wydatki'!H159,"")</f>
        <v>540800</v>
      </c>
      <c r="I68" s="33">
        <f>IF('Załącznik Nr 2 - wydatki'!I159&gt;0,'Załącznik Nr 2 - wydatki'!I159,"")</f>
      </c>
      <c r="J68" s="33">
        <f>IF('Załącznik Nr 2 - wydatki'!J159&gt;0,'Załącznik Nr 2 - wydatki'!J159,"")</f>
      </c>
      <c r="K68" s="64">
        <f t="shared" si="1"/>
        <v>0.6693193561761667</v>
      </c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2"/>
      <c r="AY68" s="232"/>
      <c r="AZ68" s="232"/>
      <c r="BA68" s="232"/>
      <c r="BB68" s="232"/>
      <c r="BC68" s="232"/>
      <c r="BD68" s="232"/>
      <c r="BE68" s="232"/>
      <c r="BF68" s="232"/>
      <c r="BG68" s="232"/>
      <c r="BH68" s="232"/>
      <c r="BI68" s="232"/>
      <c r="BJ68" s="232"/>
      <c r="BK68" s="232"/>
      <c r="BL68" s="232"/>
      <c r="BM68" s="232"/>
      <c r="BN68" s="232"/>
      <c r="BO68" s="232"/>
      <c r="BP68" s="232"/>
      <c r="BQ68" s="232"/>
      <c r="BR68" s="232"/>
      <c r="BS68" s="232"/>
      <c r="BT68" s="232"/>
      <c r="BU68" s="232"/>
      <c r="BV68" s="232"/>
      <c r="BW68" s="232"/>
      <c r="BX68" s="232"/>
      <c r="BY68" s="232"/>
      <c r="BZ68" s="232"/>
      <c r="CA68" s="232"/>
      <c r="CB68" s="232"/>
      <c r="CC68" s="232"/>
      <c r="CD68" s="232"/>
      <c r="CE68" s="232"/>
      <c r="CF68" s="232"/>
      <c r="CG68" s="232"/>
      <c r="CH68" s="232"/>
      <c r="CI68" s="232"/>
      <c r="CJ68" s="232"/>
      <c r="CK68" s="232"/>
      <c r="CL68" s="232"/>
      <c r="CM68" s="232"/>
      <c r="CN68" s="232"/>
      <c r="CO68" s="232"/>
      <c r="CP68" s="232"/>
      <c r="CQ68" s="232"/>
      <c r="CR68" s="232"/>
      <c r="CS68" s="232"/>
      <c r="CT68" s="232"/>
      <c r="CU68" s="232"/>
      <c r="CV68" s="232"/>
      <c r="CW68" s="232"/>
      <c r="CX68" s="232"/>
      <c r="CY68" s="232"/>
      <c r="CZ68" s="232"/>
      <c r="DA68" s="232"/>
      <c r="DB68" s="232"/>
      <c r="DC68" s="232"/>
      <c r="DD68" s="232"/>
      <c r="DE68" s="232"/>
      <c r="DF68" s="232"/>
      <c r="DG68" s="232"/>
      <c r="DH68" s="232"/>
      <c r="DI68" s="232"/>
      <c r="DJ68" s="232"/>
      <c r="DK68" s="232"/>
      <c r="DL68" s="232"/>
      <c r="DM68" s="232"/>
      <c r="DN68" s="232"/>
      <c r="DO68" s="232"/>
    </row>
    <row r="69" spans="1:119" ht="13.5" thickBot="1">
      <c r="A69" s="74"/>
      <c r="B69" s="94"/>
      <c r="C69" s="90" t="s">
        <v>190</v>
      </c>
      <c r="D69" s="71">
        <v>4410</v>
      </c>
      <c r="E69" s="33">
        <f>IF('Załącznik Nr 2 - wydatki'!E160&gt;0,'Załącznik Nr 2 - wydatki'!E160,"")</f>
        <v>4000</v>
      </c>
      <c r="F69" s="33">
        <f>IF('Załącznik Nr 2 - wydatki'!F160&gt;0,'Załącznik Nr 2 - wydatki'!F160,"")</f>
        <v>4060</v>
      </c>
      <c r="G69" s="33">
        <f>IF('Załącznik Nr 2 - wydatki'!G160&gt;0,'Załącznik Nr 2 - wydatki'!G160,"")</f>
        <v>4060</v>
      </c>
      <c r="H69" s="33">
        <f>IF('Załącznik Nr 2 - wydatki'!H160&gt;0,'Załącznik Nr 2 - wydatki'!H160,"")</f>
        <v>4060</v>
      </c>
      <c r="I69" s="33">
        <f>IF('Załącznik Nr 2 - wydatki'!I160&gt;0,'Załącznik Nr 2 - wydatki'!I160,"")</f>
      </c>
      <c r="J69" s="33">
        <f>IF('Załącznik Nr 2 - wydatki'!J160&gt;0,'Załącznik Nr 2 - wydatki'!J160,"")</f>
      </c>
      <c r="K69" s="64">
        <f t="shared" si="1"/>
        <v>1.015</v>
      </c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2"/>
      <c r="BH69" s="232"/>
      <c r="BI69" s="232"/>
      <c r="BJ69" s="232"/>
      <c r="BK69" s="232"/>
      <c r="BL69" s="232"/>
      <c r="BM69" s="232"/>
      <c r="BN69" s="232"/>
      <c r="BO69" s="232"/>
      <c r="BP69" s="232"/>
      <c r="BQ69" s="232"/>
      <c r="BR69" s="232"/>
      <c r="BS69" s="232"/>
      <c r="BT69" s="232"/>
      <c r="BU69" s="232"/>
      <c r="BV69" s="232"/>
      <c r="BW69" s="232"/>
      <c r="BX69" s="232"/>
      <c r="BY69" s="232"/>
      <c r="BZ69" s="232"/>
      <c r="CA69" s="232"/>
      <c r="CB69" s="232"/>
      <c r="CC69" s="232"/>
      <c r="CD69" s="232"/>
      <c r="CE69" s="232"/>
      <c r="CF69" s="232"/>
      <c r="CG69" s="232"/>
      <c r="CH69" s="232"/>
      <c r="CI69" s="232"/>
      <c r="CJ69" s="232"/>
      <c r="CK69" s="232"/>
      <c r="CL69" s="232"/>
      <c r="CM69" s="232"/>
      <c r="CN69" s="232"/>
      <c r="CO69" s="232"/>
      <c r="CP69" s="232"/>
      <c r="CQ69" s="232"/>
      <c r="CR69" s="232"/>
      <c r="CS69" s="232"/>
      <c r="CT69" s="232"/>
      <c r="CU69" s="232"/>
      <c r="CV69" s="232"/>
      <c r="CW69" s="232"/>
      <c r="CX69" s="232"/>
      <c r="CY69" s="232"/>
      <c r="CZ69" s="232"/>
      <c r="DA69" s="232"/>
      <c r="DB69" s="232"/>
      <c r="DC69" s="232"/>
      <c r="DD69" s="232"/>
      <c r="DE69" s="232"/>
      <c r="DF69" s="232"/>
      <c r="DG69" s="232"/>
      <c r="DH69" s="232"/>
      <c r="DI69" s="232"/>
      <c r="DJ69" s="232"/>
      <c r="DK69" s="232"/>
      <c r="DL69" s="232"/>
      <c r="DM69" s="232"/>
      <c r="DN69" s="232"/>
      <c r="DO69" s="232"/>
    </row>
    <row r="70" spans="1:119" ht="13.5" thickBot="1">
      <c r="A70" s="74"/>
      <c r="B70" s="94"/>
      <c r="C70" s="90" t="s">
        <v>122</v>
      </c>
      <c r="D70" s="71">
        <v>4440</v>
      </c>
      <c r="E70" s="33">
        <f>IF('Załącznik Nr 2 - wydatki'!E161&gt;0,'Załącznik Nr 2 - wydatki'!E161,"")</f>
        <v>19798</v>
      </c>
      <c r="F70" s="33">
        <f>IF('Załącznik Nr 2 - wydatki'!F161&gt;0,'Załącznik Nr 2 - wydatki'!F161,"")</f>
        <v>20838</v>
      </c>
      <c r="G70" s="33">
        <f>IF('Załącznik Nr 2 - wydatki'!G161&gt;0,'Załącznik Nr 2 - wydatki'!G161,"")</f>
        <v>20838</v>
      </c>
      <c r="H70" s="33">
        <f>IF('Załącznik Nr 2 - wydatki'!H161&gt;0,'Załącznik Nr 2 - wydatki'!H161,"")</f>
        <v>20838</v>
      </c>
      <c r="I70" s="33">
        <f>IF('Załącznik Nr 2 - wydatki'!I161&gt;0,'Załącznik Nr 2 - wydatki'!I161,"")</f>
      </c>
      <c r="J70" s="33">
        <f>IF('Załącznik Nr 2 - wydatki'!J161&gt;0,'Załącznik Nr 2 - wydatki'!J161,"")</f>
      </c>
      <c r="K70" s="64">
        <f t="shared" si="1"/>
        <v>1.052530558642287</v>
      </c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32"/>
      <c r="BC70" s="232"/>
      <c r="BD70" s="232"/>
      <c r="BE70" s="232"/>
      <c r="BF70" s="232"/>
      <c r="BG70" s="232"/>
      <c r="BH70" s="232"/>
      <c r="BI70" s="232"/>
      <c r="BJ70" s="232"/>
      <c r="BK70" s="232"/>
      <c r="BL70" s="232"/>
      <c r="BM70" s="232"/>
      <c r="BN70" s="232"/>
      <c r="BO70" s="232"/>
      <c r="BP70" s="232"/>
      <c r="BQ70" s="232"/>
      <c r="BR70" s="232"/>
      <c r="BS70" s="232"/>
      <c r="BT70" s="232"/>
      <c r="BU70" s="232"/>
      <c r="BV70" s="232"/>
      <c r="BW70" s="232"/>
      <c r="BX70" s="232"/>
      <c r="BY70" s="232"/>
      <c r="BZ70" s="232"/>
      <c r="CA70" s="232"/>
      <c r="CB70" s="232"/>
      <c r="CC70" s="232"/>
      <c r="CD70" s="232"/>
      <c r="CE70" s="232"/>
      <c r="CF70" s="232"/>
      <c r="CG70" s="232"/>
      <c r="CH70" s="232"/>
      <c r="CI70" s="232"/>
      <c r="CJ70" s="232"/>
      <c r="CK70" s="232"/>
      <c r="CL70" s="232"/>
      <c r="CM70" s="232"/>
      <c r="CN70" s="232"/>
      <c r="CO70" s="232"/>
      <c r="CP70" s="232"/>
      <c r="CQ70" s="232"/>
      <c r="CR70" s="232"/>
      <c r="CS70" s="232"/>
      <c r="CT70" s="232"/>
      <c r="CU70" s="232"/>
      <c r="CV70" s="232"/>
      <c r="CW70" s="232"/>
      <c r="CX70" s="232"/>
      <c r="CY70" s="232"/>
      <c r="CZ70" s="232"/>
      <c r="DA70" s="232"/>
      <c r="DB70" s="232"/>
      <c r="DC70" s="232"/>
      <c r="DD70" s="232"/>
      <c r="DE70" s="232"/>
      <c r="DF70" s="232"/>
      <c r="DG70" s="232"/>
      <c r="DH70" s="232"/>
      <c r="DI70" s="232"/>
      <c r="DJ70" s="232"/>
      <c r="DK70" s="232"/>
      <c r="DL70" s="232"/>
      <c r="DM70" s="232"/>
      <c r="DN70" s="232"/>
      <c r="DO70" s="232"/>
    </row>
    <row r="71" spans="1:119" ht="36.75" thickBot="1">
      <c r="A71" s="74"/>
      <c r="B71" s="97"/>
      <c r="C71" s="476" t="s">
        <v>488</v>
      </c>
      <c r="D71" s="317">
        <v>2320</v>
      </c>
      <c r="E71" s="28">
        <f>IF('Załącznik Nr 2 - wydatki'!E162&gt;0,'Załącznik Nr 2 - wydatki'!E162,"")</f>
        <v>53040</v>
      </c>
      <c r="F71" s="28">
        <f>IF('Załącznik Nr 2 - wydatki'!F162&gt;0,'Załącznik Nr 2 - wydatki'!F162,"")</f>
        <v>924620</v>
      </c>
      <c r="G71" s="28">
        <f>IF('Załącznik Nr 2 - wydatki'!G162&gt;0,'Załącznik Nr 2 - wydatki'!G162,"")</f>
        <v>924620</v>
      </c>
      <c r="H71" s="28">
        <f>IF('Załącznik Nr 2 - wydatki'!H162&gt;0,'Załącznik Nr 2 - wydatki'!H162,"")</f>
      </c>
      <c r="I71" s="28">
        <f>IF('Załącznik Nr 2 - wydatki'!I162&gt;0,'Załącznik Nr 2 - wydatki'!I162,"")</f>
        <v>924620</v>
      </c>
      <c r="J71" s="28">
        <f>IF('Załącznik Nr 2 - wydatki'!J162&gt;0,'Załącznik Nr 2 - wydatki'!J162,"")</f>
      </c>
      <c r="K71" s="64">
        <f t="shared" si="1"/>
        <v>17.432503770739064</v>
      </c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  <c r="BB71" s="232"/>
      <c r="BC71" s="232"/>
      <c r="BD71" s="232"/>
      <c r="BE71" s="232"/>
      <c r="BF71" s="232"/>
      <c r="BG71" s="232"/>
      <c r="BH71" s="232"/>
      <c r="BI71" s="232"/>
      <c r="BJ71" s="232"/>
      <c r="BK71" s="232"/>
      <c r="BL71" s="232"/>
      <c r="BM71" s="232"/>
      <c r="BN71" s="232"/>
      <c r="BO71" s="232"/>
      <c r="BP71" s="232"/>
      <c r="BQ71" s="232"/>
      <c r="BR71" s="232"/>
      <c r="BS71" s="232"/>
      <c r="BT71" s="232"/>
      <c r="BU71" s="232"/>
      <c r="BV71" s="232"/>
      <c r="BW71" s="232"/>
      <c r="BX71" s="232"/>
      <c r="BY71" s="232"/>
      <c r="BZ71" s="232"/>
      <c r="CA71" s="232"/>
      <c r="CB71" s="232"/>
      <c r="CC71" s="232"/>
      <c r="CD71" s="232"/>
      <c r="CE71" s="232"/>
      <c r="CF71" s="232"/>
      <c r="CG71" s="232"/>
      <c r="CH71" s="232"/>
      <c r="CI71" s="232"/>
      <c r="CJ71" s="232"/>
      <c r="CK71" s="232"/>
      <c r="CL71" s="232"/>
      <c r="CM71" s="232"/>
      <c r="CN71" s="232"/>
      <c r="CO71" s="232"/>
      <c r="CP71" s="232"/>
      <c r="CQ71" s="232"/>
      <c r="CR71" s="232"/>
      <c r="CS71" s="232"/>
      <c r="CT71" s="232"/>
      <c r="CU71" s="232"/>
      <c r="CV71" s="232"/>
      <c r="CW71" s="232"/>
      <c r="CX71" s="232"/>
      <c r="CY71" s="232"/>
      <c r="CZ71" s="232"/>
      <c r="DA71" s="232"/>
      <c r="DB71" s="232"/>
      <c r="DC71" s="232"/>
      <c r="DD71" s="232"/>
      <c r="DE71" s="232"/>
      <c r="DF71" s="232"/>
      <c r="DG71" s="232"/>
      <c r="DH71" s="232"/>
      <c r="DI71" s="232"/>
      <c r="DJ71" s="232"/>
      <c r="DK71" s="232"/>
      <c r="DL71" s="232"/>
      <c r="DM71" s="232"/>
      <c r="DN71" s="232"/>
      <c r="DO71" s="232"/>
    </row>
    <row r="72" spans="1:119" ht="13.5" thickBot="1">
      <c r="A72" s="74"/>
      <c r="B72" s="94"/>
      <c r="C72" s="134" t="s">
        <v>289</v>
      </c>
      <c r="D72" s="215">
        <v>6060</v>
      </c>
      <c r="E72" s="28">
        <f>IF('Załącznik Nr 2 - wydatki'!E163&gt;0,'Załącznik Nr 2 - wydatki'!E163,"")</f>
        <v>19000</v>
      </c>
      <c r="F72" s="37"/>
      <c r="G72" s="37"/>
      <c r="H72" s="37"/>
      <c r="I72" s="37"/>
      <c r="J72" s="37"/>
      <c r="K72" s="64">
        <f t="shared" si="1"/>
        <v>0</v>
      </c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32"/>
      <c r="BE72" s="232"/>
      <c r="BF72" s="232"/>
      <c r="BG72" s="232"/>
      <c r="BH72" s="232"/>
      <c r="BI72" s="232"/>
      <c r="BJ72" s="232"/>
      <c r="BK72" s="232"/>
      <c r="BL72" s="232"/>
      <c r="BM72" s="232"/>
      <c r="BN72" s="232"/>
      <c r="BO72" s="232"/>
      <c r="BP72" s="232"/>
      <c r="BQ72" s="232"/>
      <c r="BR72" s="232"/>
      <c r="BS72" s="232"/>
      <c r="BT72" s="232"/>
      <c r="BU72" s="232"/>
      <c r="BV72" s="232"/>
      <c r="BW72" s="232"/>
      <c r="BX72" s="232"/>
      <c r="BY72" s="232"/>
      <c r="BZ72" s="232"/>
      <c r="CA72" s="232"/>
      <c r="CB72" s="232"/>
      <c r="CC72" s="232"/>
      <c r="CD72" s="232"/>
      <c r="CE72" s="232"/>
      <c r="CF72" s="232"/>
      <c r="CG72" s="232"/>
      <c r="CH72" s="232"/>
      <c r="CI72" s="232"/>
      <c r="CJ72" s="232"/>
      <c r="CK72" s="232"/>
      <c r="CL72" s="232"/>
      <c r="CM72" s="232"/>
      <c r="CN72" s="232"/>
      <c r="CO72" s="232"/>
      <c r="CP72" s="232"/>
      <c r="CQ72" s="232"/>
      <c r="CR72" s="232"/>
      <c r="CS72" s="232"/>
      <c r="CT72" s="232"/>
      <c r="CU72" s="232"/>
      <c r="CV72" s="232"/>
      <c r="CW72" s="232"/>
      <c r="CX72" s="232"/>
      <c r="CY72" s="232"/>
      <c r="CZ72" s="232"/>
      <c r="DA72" s="232"/>
      <c r="DB72" s="232"/>
      <c r="DC72" s="232"/>
      <c r="DD72" s="232"/>
      <c r="DE72" s="232"/>
      <c r="DF72" s="232"/>
      <c r="DG72" s="232"/>
      <c r="DH72" s="232"/>
      <c r="DI72" s="232"/>
      <c r="DJ72" s="232"/>
      <c r="DK72" s="232"/>
      <c r="DL72" s="232"/>
      <c r="DM72" s="232"/>
      <c r="DN72" s="232"/>
      <c r="DO72" s="232"/>
    </row>
    <row r="73" spans="1:119" s="4" customFormat="1" ht="18" customHeight="1" thickBot="1">
      <c r="A73" s="116"/>
      <c r="B73" s="95">
        <v>75045</v>
      </c>
      <c r="C73" s="180" t="s">
        <v>193</v>
      </c>
      <c r="D73" s="202"/>
      <c r="E73" s="38">
        <f aca="true" t="shared" si="14" ref="E73:J73">SUM(E74:E78)</f>
        <v>26000</v>
      </c>
      <c r="F73" s="38">
        <f t="shared" si="14"/>
        <v>24000</v>
      </c>
      <c r="G73" s="38">
        <f t="shared" si="14"/>
        <v>24000</v>
      </c>
      <c r="H73" s="38">
        <f t="shared" si="14"/>
        <v>0</v>
      </c>
      <c r="I73" s="38">
        <f t="shared" si="14"/>
        <v>0</v>
      </c>
      <c r="J73" s="38">
        <f t="shared" si="14"/>
        <v>24000</v>
      </c>
      <c r="K73" s="64">
        <f t="shared" si="1"/>
        <v>0.9230769230769231</v>
      </c>
      <c r="L73" s="236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6"/>
      <c r="AC73" s="236"/>
      <c r="AD73" s="236"/>
      <c r="AE73" s="236"/>
      <c r="AF73" s="236"/>
      <c r="AG73" s="236"/>
      <c r="AH73" s="236"/>
      <c r="AI73" s="236"/>
      <c r="AJ73" s="236"/>
      <c r="AK73" s="236"/>
      <c r="AL73" s="236"/>
      <c r="AM73" s="236"/>
      <c r="AN73" s="236"/>
      <c r="AO73" s="236"/>
      <c r="AP73" s="236"/>
      <c r="AQ73" s="236"/>
      <c r="AR73" s="236"/>
      <c r="AS73" s="236"/>
      <c r="AT73" s="236"/>
      <c r="AU73" s="236"/>
      <c r="AV73" s="236"/>
      <c r="AW73" s="236"/>
      <c r="AX73" s="236"/>
      <c r="AY73" s="236"/>
      <c r="AZ73" s="236"/>
      <c r="BA73" s="236"/>
      <c r="BB73" s="236"/>
      <c r="BC73" s="236"/>
      <c r="BD73" s="236"/>
      <c r="BE73" s="236"/>
      <c r="BF73" s="236"/>
      <c r="BG73" s="236"/>
      <c r="BH73" s="236"/>
      <c r="BI73" s="236"/>
      <c r="BJ73" s="236"/>
      <c r="BK73" s="236"/>
      <c r="BL73" s="236"/>
      <c r="BM73" s="236"/>
      <c r="BN73" s="236"/>
      <c r="BO73" s="236"/>
      <c r="BP73" s="236"/>
      <c r="BQ73" s="236"/>
      <c r="BR73" s="236"/>
      <c r="BS73" s="236"/>
      <c r="BT73" s="236"/>
      <c r="BU73" s="236"/>
      <c r="BV73" s="236"/>
      <c r="BW73" s="236"/>
      <c r="BX73" s="236"/>
      <c r="BY73" s="236"/>
      <c r="BZ73" s="236"/>
      <c r="CA73" s="236"/>
      <c r="CB73" s="236"/>
      <c r="CC73" s="236"/>
      <c r="CD73" s="236"/>
      <c r="CE73" s="236"/>
      <c r="CF73" s="236"/>
      <c r="CG73" s="236"/>
      <c r="CH73" s="236"/>
      <c r="CI73" s="236"/>
      <c r="CJ73" s="236"/>
      <c r="CK73" s="236"/>
      <c r="CL73" s="236"/>
      <c r="CM73" s="236"/>
      <c r="CN73" s="236"/>
      <c r="CO73" s="236"/>
      <c r="CP73" s="236"/>
      <c r="CQ73" s="236"/>
      <c r="CR73" s="236"/>
      <c r="CS73" s="236"/>
      <c r="CT73" s="236"/>
      <c r="CU73" s="236"/>
      <c r="CV73" s="236"/>
      <c r="CW73" s="236"/>
      <c r="CX73" s="236"/>
      <c r="CY73" s="236"/>
      <c r="CZ73" s="236"/>
      <c r="DA73" s="236"/>
      <c r="DB73" s="236"/>
      <c r="DC73" s="236"/>
      <c r="DD73" s="236"/>
      <c r="DE73" s="236"/>
      <c r="DF73" s="236"/>
      <c r="DG73" s="236"/>
      <c r="DH73" s="236"/>
      <c r="DI73" s="236"/>
      <c r="DJ73" s="236"/>
      <c r="DK73" s="236"/>
      <c r="DL73" s="236"/>
      <c r="DM73" s="236"/>
      <c r="DN73" s="236"/>
      <c r="DO73" s="236"/>
    </row>
    <row r="74" spans="1:119" ht="13.5" thickBot="1">
      <c r="A74" s="74"/>
      <c r="B74" s="94"/>
      <c r="C74" s="90" t="s">
        <v>365</v>
      </c>
      <c r="D74" s="71">
        <v>4170</v>
      </c>
      <c r="E74" s="33">
        <f>IF('Załącznik Nr 2 - wydatki'!E190&gt;0,'Załącznik Nr 2 - wydatki'!E190,"")</f>
        <v>15170</v>
      </c>
      <c r="F74" s="33">
        <f>IF('Załącznik Nr 2 - wydatki'!F190&gt;0,'Załącznik Nr 2 - wydatki'!F190,"")</f>
        <v>15200</v>
      </c>
      <c r="G74" s="33">
        <f>IF('Załącznik Nr 2 - wydatki'!G190&gt;0,'Załącznik Nr 2 - wydatki'!G190,"")</f>
        <v>15200</v>
      </c>
      <c r="H74" s="33">
        <f>IF('Załącznik Nr 2 - wydatki'!H190&gt;0,'Załącznik Nr 2 - wydatki'!H190,"")</f>
      </c>
      <c r="I74" s="33">
        <f>IF('Załącznik Nr 2 - wydatki'!I190&gt;0,'Załącznik Nr 2 - wydatki'!I190,"")</f>
      </c>
      <c r="J74" s="33">
        <f>IF('Załącznik Nr 2 - wydatki'!J190&gt;0,'Załącznik Nr 2 - wydatki'!J190,"")</f>
        <v>15200</v>
      </c>
      <c r="K74" s="64">
        <f t="shared" si="1"/>
        <v>1.0019775873434411</v>
      </c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/>
      <c r="AW74" s="232"/>
      <c r="AX74" s="232"/>
      <c r="AY74" s="232"/>
      <c r="AZ74" s="232"/>
      <c r="BA74" s="232"/>
      <c r="BB74" s="232"/>
      <c r="BC74" s="232"/>
      <c r="BD74" s="232"/>
      <c r="BE74" s="232"/>
      <c r="BF74" s="232"/>
      <c r="BG74" s="232"/>
      <c r="BH74" s="232"/>
      <c r="BI74" s="232"/>
      <c r="BJ74" s="232"/>
      <c r="BK74" s="232"/>
      <c r="BL74" s="232"/>
      <c r="BM74" s="232"/>
      <c r="BN74" s="232"/>
      <c r="BO74" s="232"/>
      <c r="BP74" s="232"/>
      <c r="BQ74" s="232"/>
      <c r="BR74" s="232"/>
      <c r="BS74" s="232"/>
      <c r="BT74" s="232"/>
      <c r="BU74" s="232"/>
      <c r="BV74" s="232"/>
      <c r="BW74" s="232"/>
      <c r="BX74" s="232"/>
      <c r="BY74" s="232"/>
      <c r="BZ74" s="232"/>
      <c r="CA74" s="232"/>
      <c r="CB74" s="232"/>
      <c r="CC74" s="232"/>
      <c r="CD74" s="232"/>
      <c r="CE74" s="232"/>
      <c r="CF74" s="232"/>
      <c r="CG74" s="232"/>
      <c r="CH74" s="232"/>
      <c r="CI74" s="232"/>
      <c r="CJ74" s="232"/>
      <c r="CK74" s="232"/>
      <c r="CL74" s="232"/>
      <c r="CM74" s="232"/>
      <c r="CN74" s="232"/>
      <c r="CO74" s="232"/>
      <c r="CP74" s="232"/>
      <c r="CQ74" s="232"/>
      <c r="CR74" s="232"/>
      <c r="CS74" s="232"/>
      <c r="CT74" s="232"/>
      <c r="CU74" s="232"/>
      <c r="CV74" s="232"/>
      <c r="CW74" s="232"/>
      <c r="CX74" s="232"/>
      <c r="CY74" s="232"/>
      <c r="CZ74" s="232"/>
      <c r="DA74" s="232"/>
      <c r="DB74" s="232"/>
      <c r="DC74" s="232"/>
      <c r="DD74" s="232"/>
      <c r="DE74" s="232"/>
      <c r="DF74" s="232"/>
      <c r="DG74" s="232"/>
      <c r="DH74" s="232"/>
      <c r="DI74" s="232"/>
      <c r="DJ74" s="232"/>
      <c r="DK74" s="232"/>
      <c r="DL74" s="232"/>
      <c r="DM74" s="232"/>
      <c r="DN74" s="232"/>
      <c r="DO74" s="232"/>
    </row>
    <row r="75" spans="1:119" ht="13.5" thickBot="1">
      <c r="A75" s="74"/>
      <c r="B75" s="94"/>
      <c r="C75" s="90" t="s">
        <v>115</v>
      </c>
      <c r="D75" s="71">
        <v>4110</v>
      </c>
      <c r="E75" s="33">
        <f>IF('Załącznik Nr 2 - wydatki'!E191&gt;0,'Załącznik Nr 2 - wydatki'!E191,"")</f>
        <v>758</v>
      </c>
      <c r="F75" s="33">
        <f>IF('Załącznik Nr 2 - wydatki'!F191&gt;0,'Załącznik Nr 2 - wydatki'!F191,"")</f>
        <v>800</v>
      </c>
      <c r="G75" s="33">
        <f>IF('Załącznik Nr 2 - wydatki'!G191&gt;0,'Załącznik Nr 2 - wydatki'!G191,"")</f>
        <v>800</v>
      </c>
      <c r="H75" s="33">
        <f>IF('Załącznik Nr 2 - wydatki'!H191&gt;0,'Załącznik Nr 2 - wydatki'!H191,"")</f>
      </c>
      <c r="I75" s="33">
        <f>IF('Załącznik Nr 2 - wydatki'!I191&gt;0,'Załącznik Nr 2 - wydatki'!I191,"")</f>
      </c>
      <c r="J75" s="33">
        <f>IF('Załącznik Nr 2 - wydatki'!J191&gt;0,'Załącznik Nr 2 - wydatki'!J191,"")</f>
        <v>800</v>
      </c>
      <c r="K75" s="64">
        <f t="shared" si="1"/>
        <v>1.0554089709762533</v>
      </c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2"/>
      <c r="AO75" s="232"/>
      <c r="AP75" s="232"/>
      <c r="AQ75" s="232"/>
      <c r="AR75" s="232"/>
      <c r="AS75" s="232"/>
      <c r="AT75" s="232"/>
      <c r="AU75" s="232"/>
      <c r="AV75" s="232"/>
      <c r="AW75" s="232"/>
      <c r="AX75" s="232"/>
      <c r="AY75" s="232"/>
      <c r="AZ75" s="232"/>
      <c r="BA75" s="232"/>
      <c r="BB75" s="232"/>
      <c r="BC75" s="232"/>
      <c r="BD75" s="232"/>
      <c r="BE75" s="232"/>
      <c r="BF75" s="232"/>
      <c r="BG75" s="232"/>
      <c r="BH75" s="232"/>
      <c r="BI75" s="232"/>
      <c r="BJ75" s="232"/>
      <c r="BK75" s="232"/>
      <c r="BL75" s="232"/>
      <c r="BM75" s="232"/>
      <c r="BN75" s="232"/>
      <c r="BO75" s="232"/>
      <c r="BP75" s="232"/>
      <c r="BQ75" s="232"/>
      <c r="BR75" s="232"/>
      <c r="BS75" s="232"/>
      <c r="BT75" s="232"/>
      <c r="BU75" s="232"/>
      <c r="BV75" s="232"/>
      <c r="BW75" s="232"/>
      <c r="BX75" s="232"/>
      <c r="BY75" s="232"/>
      <c r="BZ75" s="232"/>
      <c r="CA75" s="232"/>
      <c r="CB75" s="232"/>
      <c r="CC75" s="232"/>
      <c r="CD75" s="232"/>
      <c r="CE75" s="232"/>
      <c r="CF75" s="232"/>
      <c r="CG75" s="232"/>
      <c r="CH75" s="232"/>
      <c r="CI75" s="232"/>
      <c r="CJ75" s="232"/>
      <c r="CK75" s="232"/>
      <c r="CL75" s="232"/>
      <c r="CM75" s="232"/>
      <c r="CN75" s="232"/>
      <c r="CO75" s="232"/>
      <c r="CP75" s="232"/>
      <c r="CQ75" s="232"/>
      <c r="CR75" s="232"/>
      <c r="CS75" s="232"/>
      <c r="CT75" s="232"/>
      <c r="CU75" s="232"/>
      <c r="CV75" s="232"/>
      <c r="CW75" s="232"/>
      <c r="CX75" s="232"/>
      <c r="CY75" s="232"/>
      <c r="CZ75" s="232"/>
      <c r="DA75" s="232"/>
      <c r="DB75" s="232"/>
      <c r="DC75" s="232"/>
      <c r="DD75" s="232"/>
      <c r="DE75" s="232"/>
      <c r="DF75" s="232"/>
      <c r="DG75" s="232"/>
      <c r="DH75" s="232"/>
      <c r="DI75" s="232"/>
      <c r="DJ75" s="232"/>
      <c r="DK75" s="232"/>
      <c r="DL75" s="232"/>
      <c r="DM75" s="232"/>
      <c r="DN75" s="232"/>
      <c r="DO75" s="232"/>
    </row>
    <row r="76" spans="1:119" ht="13.5" thickBot="1">
      <c r="A76" s="74"/>
      <c r="B76" s="94"/>
      <c r="C76" s="90" t="s">
        <v>187</v>
      </c>
      <c r="D76" s="71">
        <v>4120</v>
      </c>
      <c r="E76" s="33">
        <f>IF('Załącznik Nr 2 - wydatki'!E192&gt;0,'Załącznik Nr 2 - wydatki'!E192,"")</f>
        <v>108</v>
      </c>
      <c r="F76" s="33">
        <f>IF('Załącznik Nr 2 - wydatki'!F192&gt;0,'Załącznik Nr 2 - wydatki'!F192,"")</f>
        <v>100</v>
      </c>
      <c r="G76" s="33">
        <f>IF('Załącznik Nr 2 - wydatki'!G192&gt;0,'Załącznik Nr 2 - wydatki'!G192,"")</f>
        <v>100</v>
      </c>
      <c r="H76" s="33">
        <f>IF('Załącznik Nr 2 - wydatki'!H192&gt;0,'Załącznik Nr 2 - wydatki'!H192,"")</f>
      </c>
      <c r="I76" s="33">
        <f>IF('Załącznik Nr 2 - wydatki'!I192&gt;0,'Załącznik Nr 2 - wydatki'!I192,"")</f>
      </c>
      <c r="J76" s="33">
        <f>IF('Załącznik Nr 2 - wydatki'!J192&gt;0,'Załącznik Nr 2 - wydatki'!J192,"")</f>
        <v>100</v>
      </c>
      <c r="K76" s="64">
        <f t="shared" si="1"/>
        <v>0.9259259259259259</v>
      </c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  <c r="AL76" s="232"/>
      <c r="AM76" s="232"/>
      <c r="AN76" s="232"/>
      <c r="AO76" s="232"/>
      <c r="AP76" s="232"/>
      <c r="AQ76" s="232"/>
      <c r="AR76" s="232"/>
      <c r="AS76" s="232"/>
      <c r="AT76" s="232"/>
      <c r="AU76" s="232"/>
      <c r="AV76" s="232"/>
      <c r="AW76" s="232"/>
      <c r="AX76" s="232"/>
      <c r="AY76" s="232"/>
      <c r="AZ76" s="232"/>
      <c r="BA76" s="232"/>
      <c r="BB76" s="232"/>
      <c r="BC76" s="232"/>
      <c r="BD76" s="232"/>
      <c r="BE76" s="232"/>
      <c r="BF76" s="232"/>
      <c r="BG76" s="232"/>
      <c r="BH76" s="232"/>
      <c r="BI76" s="232"/>
      <c r="BJ76" s="232"/>
      <c r="BK76" s="232"/>
      <c r="BL76" s="232"/>
      <c r="BM76" s="232"/>
      <c r="BN76" s="232"/>
      <c r="BO76" s="232"/>
      <c r="BP76" s="232"/>
      <c r="BQ76" s="232"/>
      <c r="BR76" s="232"/>
      <c r="BS76" s="232"/>
      <c r="BT76" s="232"/>
      <c r="BU76" s="232"/>
      <c r="BV76" s="232"/>
      <c r="BW76" s="232"/>
      <c r="BX76" s="232"/>
      <c r="BY76" s="232"/>
      <c r="BZ76" s="232"/>
      <c r="CA76" s="232"/>
      <c r="CB76" s="232"/>
      <c r="CC76" s="232"/>
      <c r="CD76" s="232"/>
      <c r="CE76" s="232"/>
      <c r="CF76" s="232"/>
      <c r="CG76" s="232"/>
      <c r="CH76" s="232"/>
      <c r="CI76" s="232"/>
      <c r="CJ76" s="232"/>
      <c r="CK76" s="232"/>
      <c r="CL76" s="232"/>
      <c r="CM76" s="232"/>
      <c r="CN76" s="232"/>
      <c r="CO76" s="232"/>
      <c r="CP76" s="232"/>
      <c r="CQ76" s="232"/>
      <c r="CR76" s="232"/>
      <c r="CS76" s="232"/>
      <c r="CT76" s="232"/>
      <c r="CU76" s="232"/>
      <c r="CV76" s="232"/>
      <c r="CW76" s="232"/>
      <c r="CX76" s="232"/>
      <c r="CY76" s="232"/>
      <c r="CZ76" s="232"/>
      <c r="DA76" s="232"/>
      <c r="DB76" s="232"/>
      <c r="DC76" s="232"/>
      <c r="DD76" s="232"/>
      <c r="DE76" s="232"/>
      <c r="DF76" s="232"/>
      <c r="DG76" s="232"/>
      <c r="DH76" s="232"/>
      <c r="DI76" s="232"/>
      <c r="DJ76" s="232"/>
      <c r="DK76" s="232"/>
      <c r="DL76" s="232"/>
      <c r="DM76" s="232"/>
      <c r="DN76" s="232"/>
      <c r="DO76" s="232"/>
    </row>
    <row r="77" spans="1:119" ht="13.5" thickBot="1">
      <c r="A77" s="74"/>
      <c r="B77" s="94"/>
      <c r="C77" s="90" t="s">
        <v>163</v>
      </c>
      <c r="D77" s="71">
        <v>4210</v>
      </c>
      <c r="E77" s="33">
        <f>IF('Załącznik Nr 2 - wydatki'!E193&gt;0,'Załącznik Nr 2 - wydatki'!E193,"")</f>
        <v>7402</v>
      </c>
      <c r="F77" s="33">
        <f>IF('Załącznik Nr 2 - wydatki'!F193&gt;0,'Załącznik Nr 2 - wydatki'!F193,"")</f>
        <v>4400</v>
      </c>
      <c r="G77" s="33">
        <f>IF('Załącznik Nr 2 - wydatki'!G193&gt;0,'Załącznik Nr 2 - wydatki'!G193,"")</f>
        <v>4400</v>
      </c>
      <c r="H77" s="33">
        <f>IF('Załącznik Nr 2 - wydatki'!H193&gt;0,'Załącznik Nr 2 - wydatki'!H193,"")</f>
      </c>
      <c r="I77" s="33">
        <f>IF('Załącznik Nr 2 - wydatki'!I193&gt;0,'Załącznik Nr 2 - wydatki'!I193,"")</f>
      </c>
      <c r="J77" s="33">
        <f>IF('Załącznik Nr 2 - wydatki'!J193&gt;0,'Załącznik Nr 2 - wydatki'!J193,"")</f>
        <v>4400</v>
      </c>
      <c r="K77" s="64">
        <f t="shared" si="1"/>
        <v>0.5944339367738449</v>
      </c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2"/>
      <c r="AX77" s="232"/>
      <c r="AY77" s="232"/>
      <c r="AZ77" s="232"/>
      <c r="BA77" s="232"/>
      <c r="BB77" s="232"/>
      <c r="BC77" s="232"/>
      <c r="BD77" s="232"/>
      <c r="BE77" s="232"/>
      <c r="BF77" s="232"/>
      <c r="BG77" s="232"/>
      <c r="BH77" s="232"/>
      <c r="BI77" s="232"/>
      <c r="BJ77" s="232"/>
      <c r="BK77" s="232"/>
      <c r="BL77" s="232"/>
      <c r="BM77" s="232"/>
      <c r="BN77" s="232"/>
      <c r="BO77" s="232"/>
      <c r="BP77" s="232"/>
      <c r="BQ77" s="232"/>
      <c r="BR77" s="232"/>
      <c r="BS77" s="232"/>
      <c r="BT77" s="232"/>
      <c r="BU77" s="232"/>
      <c r="BV77" s="232"/>
      <c r="BW77" s="232"/>
      <c r="BX77" s="232"/>
      <c r="BY77" s="232"/>
      <c r="BZ77" s="232"/>
      <c r="CA77" s="232"/>
      <c r="CB77" s="232"/>
      <c r="CC77" s="232"/>
      <c r="CD77" s="232"/>
      <c r="CE77" s="232"/>
      <c r="CF77" s="232"/>
      <c r="CG77" s="232"/>
      <c r="CH77" s="232"/>
      <c r="CI77" s="232"/>
      <c r="CJ77" s="232"/>
      <c r="CK77" s="232"/>
      <c r="CL77" s="232"/>
      <c r="CM77" s="232"/>
      <c r="CN77" s="232"/>
      <c r="CO77" s="232"/>
      <c r="CP77" s="232"/>
      <c r="CQ77" s="232"/>
      <c r="CR77" s="232"/>
      <c r="CS77" s="232"/>
      <c r="CT77" s="232"/>
      <c r="CU77" s="232"/>
      <c r="CV77" s="232"/>
      <c r="CW77" s="232"/>
      <c r="CX77" s="232"/>
      <c r="CY77" s="232"/>
      <c r="CZ77" s="232"/>
      <c r="DA77" s="232"/>
      <c r="DB77" s="232"/>
      <c r="DC77" s="232"/>
      <c r="DD77" s="232"/>
      <c r="DE77" s="232"/>
      <c r="DF77" s="232"/>
      <c r="DG77" s="232"/>
      <c r="DH77" s="232"/>
      <c r="DI77" s="232"/>
      <c r="DJ77" s="232"/>
      <c r="DK77" s="232"/>
      <c r="DL77" s="232"/>
      <c r="DM77" s="232"/>
      <c r="DN77" s="232"/>
      <c r="DO77" s="232"/>
    </row>
    <row r="78" spans="1:119" ht="13.5" thickBot="1">
      <c r="A78" s="74"/>
      <c r="B78" s="94"/>
      <c r="C78" s="90" t="s">
        <v>119</v>
      </c>
      <c r="D78" s="71">
        <v>4300</v>
      </c>
      <c r="E78" s="33">
        <f>IF('Załącznik Nr 2 - wydatki'!E194&gt;0,'Załącznik Nr 2 - wydatki'!E194,"")</f>
        <v>2562</v>
      </c>
      <c r="F78" s="33">
        <f>IF('Załącznik Nr 2 - wydatki'!F194&gt;0,'Załącznik Nr 2 - wydatki'!F194,"")</f>
        <v>3500</v>
      </c>
      <c r="G78" s="33">
        <f>IF('Załącznik Nr 2 - wydatki'!G194&gt;0,'Załącznik Nr 2 - wydatki'!G194,"")</f>
        <v>3500</v>
      </c>
      <c r="H78" s="33">
        <f>IF('Załącznik Nr 2 - wydatki'!H194&gt;0,'Załącznik Nr 2 - wydatki'!H194,"")</f>
      </c>
      <c r="I78" s="33">
        <f>IF('Załącznik Nr 2 - wydatki'!I194&gt;0,'Załącznik Nr 2 - wydatki'!I194,"")</f>
      </c>
      <c r="J78" s="33">
        <f>IF('Załącznik Nr 2 - wydatki'!J194&gt;0,'Załącznik Nr 2 - wydatki'!J194,"")</f>
        <v>3500</v>
      </c>
      <c r="K78" s="64">
        <f aca="true" t="shared" si="15" ref="K78:K147">G78/E78</f>
        <v>1.366120218579235</v>
      </c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232"/>
      <c r="AS78" s="232"/>
      <c r="AT78" s="232"/>
      <c r="AU78" s="232"/>
      <c r="AV78" s="232"/>
      <c r="AW78" s="232"/>
      <c r="AX78" s="232"/>
      <c r="AY78" s="232"/>
      <c r="AZ78" s="232"/>
      <c r="BA78" s="232"/>
      <c r="BB78" s="232"/>
      <c r="BC78" s="232"/>
      <c r="BD78" s="232"/>
      <c r="BE78" s="232"/>
      <c r="BF78" s="232"/>
      <c r="BG78" s="232"/>
      <c r="BH78" s="232"/>
      <c r="BI78" s="232"/>
      <c r="BJ78" s="232"/>
      <c r="BK78" s="232"/>
      <c r="BL78" s="232"/>
      <c r="BM78" s="232"/>
      <c r="BN78" s="232"/>
      <c r="BO78" s="232"/>
      <c r="BP78" s="232"/>
      <c r="BQ78" s="232"/>
      <c r="BR78" s="232"/>
      <c r="BS78" s="232"/>
      <c r="BT78" s="232"/>
      <c r="BU78" s="232"/>
      <c r="BV78" s="232"/>
      <c r="BW78" s="232"/>
      <c r="BX78" s="232"/>
      <c r="BY78" s="232"/>
      <c r="BZ78" s="232"/>
      <c r="CA78" s="232"/>
      <c r="CB78" s="232"/>
      <c r="CC78" s="232"/>
      <c r="CD78" s="232"/>
      <c r="CE78" s="232"/>
      <c r="CF78" s="232"/>
      <c r="CG78" s="232"/>
      <c r="CH78" s="232"/>
      <c r="CI78" s="232"/>
      <c r="CJ78" s="232"/>
      <c r="CK78" s="232"/>
      <c r="CL78" s="232"/>
      <c r="CM78" s="232"/>
      <c r="CN78" s="232"/>
      <c r="CO78" s="232"/>
      <c r="CP78" s="232"/>
      <c r="CQ78" s="232"/>
      <c r="CR78" s="232"/>
      <c r="CS78" s="232"/>
      <c r="CT78" s="232"/>
      <c r="CU78" s="232"/>
      <c r="CV78" s="232"/>
      <c r="CW78" s="232"/>
      <c r="CX78" s="232"/>
      <c r="CY78" s="232"/>
      <c r="CZ78" s="232"/>
      <c r="DA78" s="232"/>
      <c r="DB78" s="232"/>
      <c r="DC78" s="232"/>
      <c r="DD78" s="232"/>
      <c r="DE78" s="232"/>
      <c r="DF78" s="232"/>
      <c r="DG78" s="232"/>
      <c r="DH78" s="232"/>
      <c r="DI78" s="232"/>
      <c r="DJ78" s="232"/>
      <c r="DK78" s="232"/>
      <c r="DL78" s="232"/>
      <c r="DM78" s="232"/>
      <c r="DN78" s="232"/>
      <c r="DO78" s="232"/>
    </row>
    <row r="79" spans="1:119" ht="13.5" thickBot="1">
      <c r="A79" s="74"/>
      <c r="B79" s="267" t="s">
        <v>95</v>
      </c>
      <c r="C79" s="277" t="s">
        <v>96</v>
      </c>
      <c r="D79" s="433"/>
      <c r="E79" s="456">
        <f>SUM(E80:E87)-E84</f>
        <v>200000</v>
      </c>
      <c r="F79" s="456">
        <f>SUM(F80:F87)-F84</f>
        <v>412800</v>
      </c>
      <c r="G79" s="456">
        <f>SUM(G80:G87)-G84</f>
        <v>312800</v>
      </c>
      <c r="H79" s="456">
        <f>SUM(H80:H87)-H84</f>
        <v>312800</v>
      </c>
      <c r="I79" s="456">
        <f>SUM(I80:I87)</f>
        <v>0</v>
      </c>
      <c r="J79" s="456">
        <f>SUM(J80:J87)</f>
        <v>0</v>
      </c>
      <c r="K79" s="64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232"/>
      <c r="AS79" s="232"/>
      <c r="AT79" s="232"/>
      <c r="AU79" s="232"/>
      <c r="AV79" s="232"/>
      <c r="AW79" s="232"/>
      <c r="AX79" s="232"/>
      <c r="AY79" s="232"/>
      <c r="AZ79" s="232"/>
      <c r="BA79" s="232"/>
      <c r="BB79" s="232"/>
      <c r="BC79" s="232"/>
      <c r="BD79" s="232"/>
      <c r="BE79" s="232"/>
      <c r="BF79" s="232"/>
      <c r="BG79" s="232"/>
      <c r="BH79" s="232"/>
      <c r="BI79" s="232"/>
      <c r="BJ79" s="232"/>
      <c r="BK79" s="232"/>
      <c r="BL79" s="232"/>
      <c r="BM79" s="232"/>
      <c r="BN79" s="232"/>
      <c r="BO79" s="232"/>
      <c r="BP79" s="232"/>
      <c r="BQ79" s="232"/>
      <c r="BR79" s="232"/>
      <c r="BS79" s="232"/>
      <c r="BT79" s="232"/>
      <c r="BU79" s="232"/>
      <c r="BV79" s="232"/>
      <c r="BW79" s="232"/>
      <c r="BX79" s="232"/>
      <c r="BY79" s="232"/>
      <c r="BZ79" s="232"/>
      <c r="CA79" s="232"/>
      <c r="CB79" s="232"/>
      <c r="CC79" s="232"/>
      <c r="CD79" s="232"/>
      <c r="CE79" s="232"/>
      <c r="CF79" s="232"/>
      <c r="CG79" s="232"/>
      <c r="CH79" s="232"/>
      <c r="CI79" s="232"/>
      <c r="CJ79" s="232"/>
      <c r="CK79" s="232"/>
      <c r="CL79" s="232"/>
      <c r="CM79" s="232"/>
      <c r="CN79" s="232"/>
      <c r="CO79" s="232"/>
      <c r="CP79" s="232"/>
      <c r="CQ79" s="232"/>
      <c r="CR79" s="232"/>
      <c r="CS79" s="232"/>
      <c r="CT79" s="232"/>
      <c r="CU79" s="232"/>
      <c r="CV79" s="232"/>
      <c r="CW79" s="232"/>
      <c r="CX79" s="232"/>
      <c r="CY79" s="232"/>
      <c r="CZ79" s="232"/>
      <c r="DA79" s="232"/>
      <c r="DB79" s="232"/>
      <c r="DC79" s="232"/>
      <c r="DD79" s="232"/>
      <c r="DE79" s="232"/>
      <c r="DF79" s="232"/>
      <c r="DG79" s="232"/>
      <c r="DH79" s="232"/>
      <c r="DI79" s="232"/>
      <c r="DJ79" s="232"/>
      <c r="DK79" s="232"/>
      <c r="DL79" s="232"/>
      <c r="DM79" s="232"/>
      <c r="DN79" s="232"/>
      <c r="DO79" s="232"/>
    </row>
    <row r="80" spans="1:119" ht="36.75" thickBot="1">
      <c r="A80" s="74"/>
      <c r="B80" s="94"/>
      <c r="C80" s="91" t="s">
        <v>97</v>
      </c>
      <c r="D80" s="334">
        <v>2820</v>
      </c>
      <c r="E80" s="33">
        <f>IF('Załącznik Nr 2 - wydatki'!E196&gt;0,'Załącznik Nr 2 - wydatki'!E196,"")</f>
        <v>7000</v>
      </c>
      <c r="F80" s="33">
        <f>IF('Załącznik Nr 2 - wydatki'!F196&gt;0,'Załącznik Nr 2 - wydatki'!F196,"")</f>
      </c>
      <c r="G80" s="33">
        <f>IF('Załącznik Nr 2 - wydatki'!G196&gt;0,'Załącznik Nr 2 - wydatki'!G196,"")</f>
      </c>
      <c r="H80" s="33">
        <f>IF('Załącznik Nr 2 - wydatki'!H196&gt;0,'Załącznik Nr 2 - wydatki'!H196,"")</f>
      </c>
      <c r="I80" s="33">
        <f>IF('Załącznik Nr 2 - wydatki'!I196&gt;0,'Załącznik Nr 2 - wydatki'!I196,"")</f>
      </c>
      <c r="J80" s="33">
        <f>IF('Załącznik Nr 2 - wydatki'!J196&gt;0,'Załącznik Nr 2 - wydatki'!J196,"")</f>
      </c>
      <c r="K80" s="64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232"/>
      <c r="AS80" s="232"/>
      <c r="AT80" s="232"/>
      <c r="AU80" s="232"/>
      <c r="AV80" s="232"/>
      <c r="AW80" s="232"/>
      <c r="AX80" s="232"/>
      <c r="AY80" s="232"/>
      <c r="AZ80" s="232"/>
      <c r="BA80" s="232"/>
      <c r="BB80" s="232"/>
      <c r="BC80" s="232"/>
      <c r="BD80" s="232"/>
      <c r="BE80" s="232"/>
      <c r="BF80" s="232"/>
      <c r="BG80" s="232"/>
      <c r="BH80" s="232"/>
      <c r="BI80" s="232"/>
      <c r="BJ80" s="232"/>
      <c r="BK80" s="232"/>
      <c r="BL80" s="232"/>
      <c r="BM80" s="232"/>
      <c r="BN80" s="232"/>
      <c r="BO80" s="232"/>
      <c r="BP80" s="232"/>
      <c r="BQ80" s="232"/>
      <c r="BR80" s="232"/>
      <c r="BS80" s="232"/>
      <c r="BT80" s="232"/>
      <c r="BU80" s="232"/>
      <c r="BV80" s="232"/>
      <c r="BW80" s="232"/>
      <c r="BX80" s="232"/>
      <c r="BY80" s="232"/>
      <c r="BZ80" s="232"/>
      <c r="CA80" s="232"/>
      <c r="CB80" s="232"/>
      <c r="CC80" s="232"/>
      <c r="CD80" s="232"/>
      <c r="CE80" s="232"/>
      <c r="CF80" s="232"/>
      <c r="CG80" s="232"/>
      <c r="CH80" s="232"/>
      <c r="CI80" s="232"/>
      <c r="CJ80" s="232"/>
      <c r="CK80" s="232"/>
      <c r="CL80" s="232"/>
      <c r="CM80" s="232"/>
      <c r="CN80" s="232"/>
      <c r="CO80" s="232"/>
      <c r="CP80" s="232"/>
      <c r="CQ80" s="232"/>
      <c r="CR80" s="232"/>
      <c r="CS80" s="232"/>
      <c r="CT80" s="232"/>
      <c r="CU80" s="232"/>
      <c r="CV80" s="232"/>
      <c r="CW80" s="232"/>
      <c r="CX80" s="232"/>
      <c r="CY80" s="232"/>
      <c r="CZ80" s="232"/>
      <c r="DA80" s="232"/>
      <c r="DB80" s="232"/>
      <c r="DC80" s="232"/>
      <c r="DD80" s="232"/>
      <c r="DE80" s="232"/>
      <c r="DF80" s="232"/>
      <c r="DG80" s="232"/>
      <c r="DH80" s="232"/>
      <c r="DI80" s="232"/>
      <c r="DJ80" s="232"/>
      <c r="DK80" s="232"/>
      <c r="DL80" s="232"/>
      <c r="DM80" s="232"/>
      <c r="DN80" s="232"/>
      <c r="DO80" s="232"/>
    </row>
    <row r="81" spans="1:119" ht="24.75" thickBot="1">
      <c r="A81" s="74"/>
      <c r="B81" s="94"/>
      <c r="C81" s="90" t="s">
        <v>273</v>
      </c>
      <c r="D81" s="215">
        <v>3040</v>
      </c>
      <c r="E81" s="33">
        <f>IF('Załącznik Nr 2 - wydatki'!E197&gt;0,'Załącznik Nr 2 - wydatki'!E197,"")</f>
        <v>4500</v>
      </c>
      <c r="F81" s="33">
        <f>IF('Załącznik Nr 2 - wydatki'!F197&gt;0,'Załącznik Nr 2 - wydatki'!F197,"")</f>
        <v>9000</v>
      </c>
      <c r="G81" s="33">
        <f>IF('Załącznik Nr 2 - wydatki'!G197&gt;0,'Załącznik Nr 2 - wydatki'!G197,"")</f>
        <v>9000</v>
      </c>
      <c r="H81" s="33">
        <f>IF('Załącznik Nr 2 - wydatki'!H197&gt;0,'Załącznik Nr 2 - wydatki'!H197,"")</f>
        <v>9000</v>
      </c>
      <c r="I81" s="33">
        <f>IF('Załącznik Nr 2 - wydatki'!I197&gt;0,'Załącznik Nr 2 - wydatki'!I197,"")</f>
      </c>
      <c r="J81" s="33">
        <f>IF('Załącznik Nr 2 - wydatki'!J197&gt;0,'Załącznik Nr 2 - wydatki'!J197,"")</f>
      </c>
      <c r="K81" s="64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/>
      <c r="X81" s="232"/>
      <c r="Y81" s="232"/>
      <c r="Z81" s="232"/>
      <c r="AA81" s="232"/>
      <c r="AB81" s="232"/>
      <c r="AC81" s="232"/>
      <c r="AD81" s="232"/>
      <c r="AE81" s="232"/>
      <c r="AF81" s="232"/>
      <c r="AG81" s="232"/>
      <c r="AH81" s="232"/>
      <c r="AI81" s="232"/>
      <c r="AJ81" s="232"/>
      <c r="AK81" s="232"/>
      <c r="AL81" s="232"/>
      <c r="AM81" s="232"/>
      <c r="AN81" s="232"/>
      <c r="AO81" s="232"/>
      <c r="AP81" s="232"/>
      <c r="AQ81" s="232"/>
      <c r="AR81" s="232"/>
      <c r="AS81" s="232"/>
      <c r="AT81" s="232"/>
      <c r="AU81" s="232"/>
      <c r="AV81" s="232"/>
      <c r="AW81" s="232"/>
      <c r="AX81" s="232"/>
      <c r="AY81" s="232"/>
      <c r="AZ81" s="232"/>
      <c r="BA81" s="232"/>
      <c r="BB81" s="232"/>
      <c r="BC81" s="232"/>
      <c r="BD81" s="232"/>
      <c r="BE81" s="232"/>
      <c r="BF81" s="232"/>
      <c r="BG81" s="232"/>
      <c r="BH81" s="232"/>
      <c r="BI81" s="232"/>
      <c r="BJ81" s="232"/>
      <c r="BK81" s="232"/>
      <c r="BL81" s="232"/>
      <c r="BM81" s="232"/>
      <c r="BN81" s="232"/>
      <c r="BO81" s="232"/>
      <c r="BP81" s="232"/>
      <c r="BQ81" s="232"/>
      <c r="BR81" s="232"/>
      <c r="BS81" s="232"/>
      <c r="BT81" s="232"/>
      <c r="BU81" s="232"/>
      <c r="BV81" s="232"/>
      <c r="BW81" s="232"/>
      <c r="BX81" s="232"/>
      <c r="BY81" s="232"/>
      <c r="BZ81" s="232"/>
      <c r="CA81" s="232"/>
      <c r="CB81" s="232"/>
      <c r="CC81" s="232"/>
      <c r="CD81" s="232"/>
      <c r="CE81" s="232"/>
      <c r="CF81" s="232"/>
      <c r="CG81" s="232"/>
      <c r="CH81" s="232"/>
      <c r="CI81" s="232"/>
      <c r="CJ81" s="232"/>
      <c r="CK81" s="232"/>
      <c r="CL81" s="232"/>
      <c r="CM81" s="232"/>
      <c r="CN81" s="232"/>
      <c r="CO81" s="232"/>
      <c r="CP81" s="232"/>
      <c r="CQ81" s="232"/>
      <c r="CR81" s="232"/>
      <c r="CS81" s="232"/>
      <c r="CT81" s="232"/>
      <c r="CU81" s="232"/>
      <c r="CV81" s="232"/>
      <c r="CW81" s="232"/>
      <c r="CX81" s="232"/>
      <c r="CY81" s="232"/>
      <c r="CZ81" s="232"/>
      <c r="DA81" s="232"/>
      <c r="DB81" s="232"/>
      <c r="DC81" s="232"/>
      <c r="DD81" s="232"/>
      <c r="DE81" s="232"/>
      <c r="DF81" s="232"/>
      <c r="DG81" s="232"/>
      <c r="DH81" s="232"/>
      <c r="DI81" s="232"/>
      <c r="DJ81" s="232"/>
      <c r="DK81" s="232"/>
      <c r="DL81" s="232"/>
      <c r="DM81" s="232"/>
      <c r="DN81" s="232"/>
      <c r="DO81" s="232"/>
    </row>
    <row r="82" spans="1:119" ht="13.5" thickBot="1">
      <c r="A82" s="74"/>
      <c r="B82" s="94"/>
      <c r="C82" s="90" t="s">
        <v>365</v>
      </c>
      <c r="D82" s="215">
        <v>4170</v>
      </c>
      <c r="E82" s="33">
        <f>IF('Załącznik Nr 2 - wydatki'!E198&gt;0,'Załącznik Nr 2 - wydatki'!E198,"")</f>
        <v>110000</v>
      </c>
      <c r="F82" s="33">
        <f>IF('Załącznik Nr 2 - wydatki'!F198&gt;0,'Załącznik Nr 2 - wydatki'!F198,"")</f>
        <v>146200</v>
      </c>
      <c r="G82" s="33">
        <f>IF('Załącznik Nr 2 - wydatki'!G198&gt;0,'Załącznik Nr 2 - wydatki'!G198,"")</f>
        <v>146200</v>
      </c>
      <c r="H82" s="33">
        <f>IF('Załącznik Nr 2 - wydatki'!H198&gt;0,'Załącznik Nr 2 - wydatki'!H198,"")</f>
        <v>146200</v>
      </c>
      <c r="I82" s="33">
        <f>IF('Załącznik Nr 2 - wydatki'!I198&gt;0,'Załącznik Nr 2 - wydatki'!I198,"")</f>
      </c>
      <c r="J82" s="33">
        <f>IF('Załącznik Nr 2 - wydatki'!J198&gt;0,'Załącznik Nr 2 - wydatki'!J198,"")</f>
      </c>
      <c r="K82" s="64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  <c r="AU82" s="232"/>
      <c r="AV82" s="232"/>
      <c r="AW82" s="232"/>
      <c r="AX82" s="232"/>
      <c r="AY82" s="232"/>
      <c r="AZ82" s="232"/>
      <c r="BA82" s="232"/>
      <c r="BB82" s="232"/>
      <c r="BC82" s="232"/>
      <c r="BD82" s="232"/>
      <c r="BE82" s="232"/>
      <c r="BF82" s="232"/>
      <c r="BG82" s="232"/>
      <c r="BH82" s="232"/>
      <c r="BI82" s="232"/>
      <c r="BJ82" s="232"/>
      <c r="BK82" s="232"/>
      <c r="BL82" s="232"/>
      <c r="BM82" s="232"/>
      <c r="BN82" s="232"/>
      <c r="BO82" s="232"/>
      <c r="BP82" s="232"/>
      <c r="BQ82" s="232"/>
      <c r="BR82" s="232"/>
      <c r="BS82" s="232"/>
      <c r="BT82" s="232"/>
      <c r="BU82" s="232"/>
      <c r="BV82" s="232"/>
      <c r="BW82" s="232"/>
      <c r="BX82" s="232"/>
      <c r="BY82" s="232"/>
      <c r="BZ82" s="232"/>
      <c r="CA82" s="232"/>
      <c r="CB82" s="232"/>
      <c r="CC82" s="232"/>
      <c r="CD82" s="232"/>
      <c r="CE82" s="232"/>
      <c r="CF82" s="232"/>
      <c r="CG82" s="232"/>
      <c r="CH82" s="232"/>
      <c r="CI82" s="232"/>
      <c r="CJ82" s="232"/>
      <c r="CK82" s="232"/>
      <c r="CL82" s="232"/>
      <c r="CM82" s="232"/>
      <c r="CN82" s="232"/>
      <c r="CO82" s="232"/>
      <c r="CP82" s="232"/>
      <c r="CQ82" s="232"/>
      <c r="CR82" s="232"/>
      <c r="CS82" s="232"/>
      <c r="CT82" s="232"/>
      <c r="CU82" s="232"/>
      <c r="CV82" s="232"/>
      <c r="CW82" s="232"/>
      <c r="CX82" s="232"/>
      <c r="CY82" s="232"/>
      <c r="CZ82" s="232"/>
      <c r="DA82" s="232"/>
      <c r="DB82" s="232"/>
      <c r="DC82" s="232"/>
      <c r="DD82" s="232"/>
      <c r="DE82" s="232"/>
      <c r="DF82" s="232"/>
      <c r="DG82" s="232"/>
      <c r="DH82" s="232"/>
      <c r="DI82" s="232"/>
      <c r="DJ82" s="232"/>
      <c r="DK82" s="232"/>
      <c r="DL82" s="232"/>
      <c r="DM82" s="232"/>
      <c r="DN82" s="232"/>
      <c r="DO82" s="232"/>
    </row>
    <row r="83" spans="1:119" ht="13.5" thickBot="1">
      <c r="A83" s="74"/>
      <c r="B83" s="94"/>
      <c r="C83" s="90" t="s">
        <v>163</v>
      </c>
      <c r="D83" s="215">
        <v>4210</v>
      </c>
      <c r="E83" s="33">
        <f>IF('Załącznik Nr 2 - wydatki'!E199&gt;0,'Załącznik Nr 2 - wydatki'!E199,"")</f>
        <v>5000</v>
      </c>
      <c r="F83" s="33">
        <f>IF('Załącznik Nr 2 - wydatki'!F199&gt;0,'Załącznik Nr 2 - wydatki'!F199,"")</f>
        <v>16000</v>
      </c>
      <c r="G83" s="33">
        <f>IF('Załącznik Nr 2 - wydatki'!G199&gt;0,'Załącznik Nr 2 - wydatki'!G199,"")</f>
        <v>16000</v>
      </c>
      <c r="H83" s="33">
        <f>IF('Załącznik Nr 2 - wydatki'!H199&gt;0,'Załącznik Nr 2 - wydatki'!H199,"")</f>
        <v>16000</v>
      </c>
      <c r="I83" s="33">
        <f>IF('Załącznik Nr 2 - wydatki'!I199&gt;0,'Załącznik Nr 2 - wydatki'!I199,"")</f>
      </c>
      <c r="J83" s="33">
        <f>IF('Załącznik Nr 2 - wydatki'!J199&gt;0,'Załącznik Nr 2 - wydatki'!J199,"")</f>
      </c>
      <c r="K83" s="64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2"/>
      <c r="AS83" s="232"/>
      <c r="AT83" s="232"/>
      <c r="AU83" s="232"/>
      <c r="AV83" s="232"/>
      <c r="AW83" s="232"/>
      <c r="AX83" s="232"/>
      <c r="AY83" s="232"/>
      <c r="AZ83" s="232"/>
      <c r="BA83" s="232"/>
      <c r="BB83" s="232"/>
      <c r="BC83" s="232"/>
      <c r="BD83" s="232"/>
      <c r="BE83" s="232"/>
      <c r="BF83" s="232"/>
      <c r="BG83" s="232"/>
      <c r="BH83" s="232"/>
      <c r="BI83" s="232"/>
      <c r="BJ83" s="232"/>
      <c r="BK83" s="232"/>
      <c r="BL83" s="232"/>
      <c r="BM83" s="232"/>
      <c r="BN83" s="232"/>
      <c r="BO83" s="232"/>
      <c r="BP83" s="232"/>
      <c r="BQ83" s="232"/>
      <c r="BR83" s="232"/>
      <c r="BS83" s="232"/>
      <c r="BT83" s="232"/>
      <c r="BU83" s="232"/>
      <c r="BV83" s="232"/>
      <c r="BW83" s="232"/>
      <c r="BX83" s="232"/>
      <c r="BY83" s="232"/>
      <c r="BZ83" s="232"/>
      <c r="CA83" s="232"/>
      <c r="CB83" s="232"/>
      <c r="CC83" s="232"/>
      <c r="CD83" s="232"/>
      <c r="CE83" s="232"/>
      <c r="CF83" s="232"/>
      <c r="CG83" s="232"/>
      <c r="CH83" s="232"/>
      <c r="CI83" s="232"/>
      <c r="CJ83" s="232"/>
      <c r="CK83" s="232"/>
      <c r="CL83" s="232"/>
      <c r="CM83" s="232"/>
      <c r="CN83" s="232"/>
      <c r="CO83" s="232"/>
      <c r="CP83" s="232"/>
      <c r="CQ83" s="232"/>
      <c r="CR83" s="232"/>
      <c r="CS83" s="232"/>
      <c r="CT83" s="232"/>
      <c r="CU83" s="232"/>
      <c r="CV83" s="232"/>
      <c r="CW83" s="232"/>
      <c r="CX83" s="232"/>
      <c r="CY83" s="232"/>
      <c r="CZ83" s="232"/>
      <c r="DA83" s="232"/>
      <c r="DB83" s="232"/>
      <c r="DC83" s="232"/>
      <c r="DD83" s="232"/>
      <c r="DE83" s="232"/>
      <c r="DF83" s="232"/>
      <c r="DG83" s="232"/>
      <c r="DH83" s="232"/>
      <c r="DI83" s="232"/>
      <c r="DJ83" s="232"/>
      <c r="DK83" s="232"/>
      <c r="DL83" s="232"/>
      <c r="DM83" s="232"/>
      <c r="DN83" s="232"/>
      <c r="DO83" s="232"/>
    </row>
    <row r="84" spans="1:119" ht="13.5" thickBot="1">
      <c r="A84" s="74"/>
      <c r="B84" s="94"/>
      <c r="C84" s="90" t="s">
        <v>98</v>
      </c>
      <c r="D84" s="353">
        <v>4300</v>
      </c>
      <c r="E84" s="33">
        <f>IF('Załącznik Nr 2 - wydatki'!E200&gt;0,'Załącznik Nr 2 - wydatki'!E200,"")</f>
        <v>60500</v>
      </c>
      <c r="F84" s="33">
        <f>IF('Załącznik Nr 2 - wydatki'!F200&gt;0,'Załącznik Nr 2 - wydatki'!F200,"")</f>
        <v>221000</v>
      </c>
      <c r="G84" s="33">
        <f>IF('Załącznik Nr 2 - wydatki'!G200&gt;0,'Załącznik Nr 2 - wydatki'!G200,"")</f>
        <v>121000</v>
      </c>
      <c r="H84" s="33">
        <f>IF('Załącznik Nr 2 - wydatki'!H200&gt;0,'Załącznik Nr 2 - wydatki'!H200,"")</f>
        <v>121000</v>
      </c>
      <c r="I84" s="33">
        <f>IF('Załącznik Nr 2 - wydatki'!I200&gt;0,'Załącznik Nr 2 - wydatki'!I200,"")</f>
      </c>
      <c r="J84" s="33">
        <f>IF('Załącznik Nr 2 - wydatki'!J200&gt;0,'Załącznik Nr 2 - wydatki'!J200,"")</f>
      </c>
      <c r="K84" s="64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2"/>
      <c r="AS84" s="232"/>
      <c r="AT84" s="232"/>
      <c r="AU84" s="232"/>
      <c r="AV84" s="232"/>
      <c r="AW84" s="232"/>
      <c r="AX84" s="232"/>
      <c r="AY84" s="232"/>
      <c r="AZ84" s="232"/>
      <c r="BA84" s="232"/>
      <c r="BB84" s="232"/>
      <c r="BC84" s="232"/>
      <c r="BD84" s="232"/>
      <c r="BE84" s="232"/>
      <c r="BF84" s="232"/>
      <c r="BG84" s="232"/>
      <c r="BH84" s="232"/>
      <c r="BI84" s="232"/>
      <c r="BJ84" s="232"/>
      <c r="BK84" s="232"/>
      <c r="BL84" s="232"/>
      <c r="BM84" s="232"/>
      <c r="BN84" s="232"/>
      <c r="BO84" s="232"/>
      <c r="BP84" s="232"/>
      <c r="BQ84" s="232"/>
      <c r="BR84" s="232"/>
      <c r="BS84" s="232"/>
      <c r="BT84" s="232"/>
      <c r="BU84" s="232"/>
      <c r="BV84" s="232"/>
      <c r="BW84" s="232"/>
      <c r="BX84" s="232"/>
      <c r="BY84" s="232"/>
      <c r="BZ84" s="232"/>
      <c r="CA84" s="232"/>
      <c r="CB84" s="232"/>
      <c r="CC84" s="232"/>
      <c r="CD84" s="232"/>
      <c r="CE84" s="232"/>
      <c r="CF84" s="232"/>
      <c r="CG84" s="232"/>
      <c r="CH84" s="232"/>
      <c r="CI84" s="232"/>
      <c r="CJ84" s="232"/>
      <c r="CK84" s="232"/>
      <c r="CL84" s="232"/>
      <c r="CM84" s="232"/>
      <c r="CN84" s="232"/>
      <c r="CO84" s="232"/>
      <c r="CP84" s="232"/>
      <c r="CQ84" s="232"/>
      <c r="CR84" s="232"/>
      <c r="CS84" s="232"/>
      <c r="CT84" s="232"/>
      <c r="CU84" s="232"/>
      <c r="CV84" s="232"/>
      <c r="CW84" s="232"/>
      <c r="CX84" s="232"/>
      <c r="CY84" s="232"/>
      <c r="CZ84" s="232"/>
      <c r="DA84" s="232"/>
      <c r="DB84" s="232"/>
      <c r="DC84" s="232"/>
      <c r="DD84" s="232"/>
      <c r="DE84" s="232"/>
      <c r="DF84" s="232"/>
      <c r="DG84" s="232"/>
      <c r="DH84" s="232"/>
      <c r="DI84" s="232"/>
      <c r="DJ84" s="232"/>
      <c r="DK84" s="232"/>
      <c r="DL84" s="232"/>
      <c r="DM84" s="232"/>
      <c r="DN84" s="232"/>
      <c r="DO84" s="232"/>
    </row>
    <row r="85" spans="1:119" ht="13.5" thickBot="1">
      <c r="A85" s="74"/>
      <c r="B85" s="94"/>
      <c r="C85" s="90" t="s">
        <v>99</v>
      </c>
      <c r="D85" s="215"/>
      <c r="E85" s="33">
        <f>IF('Załącznik Nr 2 - wydatki'!E201&gt;0,'Załącznik Nr 2 - wydatki'!E201,"")</f>
        <v>60500</v>
      </c>
      <c r="F85" s="33">
        <f>IF('Załącznik Nr 2 - wydatki'!F201&gt;0,'Załącznik Nr 2 - wydatki'!F201,"")</f>
        <v>221000</v>
      </c>
      <c r="G85" s="33">
        <f>IF('Załącznik Nr 2 - wydatki'!G201&gt;0,'Załącznik Nr 2 - wydatki'!G201,"")</f>
        <v>121000</v>
      </c>
      <c r="H85" s="33">
        <f>IF('Załącznik Nr 2 - wydatki'!H201&gt;0,'Załącznik Nr 2 - wydatki'!H201,"")</f>
        <v>121000</v>
      </c>
      <c r="I85" s="33">
        <f>IF('Załącznik Nr 2 - wydatki'!I201&gt;0,'Załącznik Nr 2 - wydatki'!I201,"")</f>
      </c>
      <c r="J85" s="33">
        <f>IF('Załącznik Nr 2 - wydatki'!J201&gt;0,'Załącznik Nr 2 - wydatki'!J201,"")</f>
      </c>
      <c r="K85" s="64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2"/>
      <c r="AY85" s="232"/>
      <c r="AZ85" s="232"/>
      <c r="BA85" s="232"/>
      <c r="BB85" s="232"/>
      <c r="BC85" s="232"/>
      <c r="BD85" s="232"/>
      <c r="BE85" s="232"/>
      <c r="BF85" s="232"/>
      <c r="BG85" s="232"/>
      <c r="BH85" s="232"/>
      <c r="BI85" s="232"/>
      <c r="BJ85" s="232"/>
      <c r="BK85" s="232"/>
      <c r="BL85" s="232"/>
      <c r="BM85" s="232"/>
      <c r="BN85" s="232"/>
      <c r="BO85" s="232"/>
      <c r="BP85" s="232"/>
      <c r="BQ85" s="232"/>
      <c r="BR85" s="232"/>
      <c r="BS85" s="232"/>
      <c r="BT85" s="232"/>
      <c r="BU85" s="232"/>
      <c r="BV85" s="232"/>
      <c r="BW85" s="232"/>
      <c r="BX85" s="232"/>
      <c r="BY85" s="232"/>
      <c r="BZ85" s="232"/>
      <c r="CA85" s="232"/>
      <c r="CB85" s="232"/>
      <c r="CC85" s="232"/>
      <c r="CD85" s="232"/>
      <c r="CE85" s="232"/>
      <c r="CF85" s="232"/>
      <c r="CG85" s="232"/>
      <c r="CH85" s="232"/>
      <c r="CI85" s="232"/>
      <c r="CJ85" s="232"/>
      <c r="CK85" s="232"/>
      <c r="CL85" s="232"/>
      <c r="CM85" s="232"/>
      <c r="CN85" s="232"/>
      <c r="CO85" s="232"/>
      <c r="CP85" s="232"/>
      <c r="CQ85" s="232"/>
      <c r="CR85" s="232"/>
      <c r="CS85" s="232"/>
      <c r="CT85" s="232"/>
      <c r="CU85" s="232"/>
      <c r="CV85" s="232"/>
      <c r="CW85" s="232"/>
      <c r="CX85" s="232"/>
      <c r="CY85" s="232"/>
      <c r="CZ85" s="232"/>
      <c r="DA85" s="232"/>
      <c r="DB85" s="232"/>
      <c r="DC85" s="232"/>
      <c r="DD85" s="232"/>
      <c r="DE85" s="232"/>
      <c r="DF85" s="232"/>
      <c r="DG85" s="232"/>
      <c r="DH85" s="232"/>
      <c r="DI85" s="232"/>
      <c r="DJ85" s="232"/>
      <c r="DK85" s="232"/>
      <c r="DL85" s="232"/>
      <c r="DM85" s="232"/>
      <c r="DN85" s="232"/>
      <c r="DO85" s="232"/>
    </row>
    <row r="86" spans="1:119" ht="13.5" thickBot="1">
      <c r="A86" s="74"/>
      <c r="B86" s="94"/>
      <c r="C86" s="436" t="s">
        <v>338</v>
      </c>
      <c r="D86" s="215">
        <v>4420</v>
      </c>
      <c r="E86" s="33">
        <f>IF('Załącznik Nr 2 - wydatki'!E202&gt;0,'Załącznik Nr 2 - wydatki'!E202,"")</f>
        <v>5000</v>
      </c>
      <c r="F86" s="33">
        <f>IF('Załącznik Nr 2 - wydatki'!F202&gt;0,'Załącznik Nr 2 - wydatki'!F202,"")</f>
        <v>11600</v>
      </c>
      <c r="G86" s="33">
        <f>IF('Załącznik Nr 2 - wydatki'!G202&gt;0,'Załącznik Nr 2 - wydatki'!G202,"")</f>
        <v>11600</v>
      </c>
      <c r="H86" s="33">
        <f>IF('Załącznik Nr 2 - wydatki'!H202&gt;0,'Załącznik Nr 2 - wydatki'!H202,"")</f>
        <v>11600</v>
      </c>
      <c r="I86" s="33">
        <f>IF('Załącznik Nr 2 - wydatki'!I202&gt;0,'Załącznik Nr 2 - wydatki'!I202,"")</f>
      </c>
      <c r="J86" s="33">
        <f>IF('Załącznik Nr 2 - wydatki'!J202&gt;0,'Załącznik Nr 2 - wydatki'!J202,"")</f>
      </c>
      <c r="K86" s="64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  <c r="AP86" s="232"/>
      <c r="AQ86" s="232"/>
      <c r="AR86" s="232"/>
      <c r="AS86" s="232"/>
      <c r="AT86" s="232"/>
      <c r="AU86" s="232"/>
      <c r="AV86" s="232"/>
      <c r="AW86" s="232"/>
      <c r="AX86" s="232"/>
      <c r="AY86" s="232"/>
      <c r="AZ86" s="232"/>
      <c r="BA86" s="232"/>
      <c r="BB86" s="232"/>
      <c r="BC86" s="232"/>
      <c r="BD86" s="232"/>
      <c r="BE86" s="232"/>
      <c r="BF86" s="232"/>
      <c r="BG86" s="232"/>
      <c r="BH86" s="232"/>
      <c r="BI86" s="232"/>
      <c r="BJ86" s="232"/>
      <c r="BK86" s="232"/>
      <c r="BL86" s="232"/>
      <c r="BM86" s="232"/>
      <c r="BN86" s="232"/>
      <c r="BO86" s="232"/>
      <c r="BP86" s="232"/>
      <c r="BQ86" s="232"/>
      <c r="BR86" s="232"/>
      <c r="BS86" s="232"/>
      <c r="BT86" s="232"/>
      <c r="BU86" s="232"/>
      <c r="BV86" s="232"/>
      <c r="BW86" s="232"/>
      <c r="BX86" s="232"/>
      <c r="BY86" s="232"/>
      <c r="BZ86" s="232"/>
      <c r="CA86" s="232"/>
      <c r="CB86" s="232"/>
      <c r="CC86" s="232"/>
      <c r="CD86" s="232"/>
      <c r="CE86" s="232"/>
      <c r="CF86" s="232"/>
      <c r="CG86" s="232"/>
      <c r="CH86" s="232"/>
      <c r="CI86" s="232"/>
      <c r="CJ86" s="232"/>
      <c r="CK86" s="232"/>
      <c r="CL86" s="232"/>
      <c r="CM86" s="232"/>
      <c r="CN86" s="232"/>
      <c r="CO86" s="232"/>
      <c r="CP86" s="232"/>
      <c r="CQ86" s="232"/>
      <c r="CR86" s="232"/>
      <c r="CS86" s="232"/>
      <c r="CT86" s="232"/>
      <c r="CU86" s="232"/>
      <c r="CV86" s="232"/>
      <c r="CW86" s="232"/>
      <c r="CX86" s="232"/>
      <c r="CY86" s="232"/>
      <c r="CZ86" s="232"/>
      <c r="DA86" s="232"/>
      <c r="DB86" s="232"/>
      <c r="DC86" s="232"/>
      <c r="DD86" s="232"/>
      <c r="DE86" s="232"/>
      <c r="DF86" s="232"/>
      <c r="DG86" s="232"/>
      <c r="DH86" s="232"/>
      <c r="DI86" s="232"/>
      <c r="DJ86" s="232"/>
      <c r="DK86" s="232"/>
      <c r="DL86" s="232"/>
      <c r="DM86" s="232"/>
      <c r="DN86" s="232"/>
      <c r="DO86" s="232"/>
    </row>
    <row r="87" spans="1:119" ht="13.5" thickBot="1">
      <c r="A87" s="74"/>
      <c r="B87" s="94"/>
      <c r="C87" s="435" t="s">
        <v>354</v>
      </c>
      <c r="D87" s="117">
        <v>4530</v>
      </c>
      <c r="E87" s="33">
        <f>IF('Załącznik Nr 2 - wydatki'!E203&gt;0,'Załącznik Nr 2 - wydatki'!E203,"")</f>
        <v>8000</v>
      </c>
      <c r="F87" s="33">
        <f>IF('Załącznik Nr 2 - wydatki'!F203&gt;0,'Załącznik Nr 2 - wydatki'!F203,"")</f>
        <v>9000</v>
      </c>
      <c r="G87" s="33">
        <f>IF('Załącznik Nr 2 - wydatki'!G203&gt;0,'Załącznik Nr 2 - wydatki'!G203,"")</f>
        <v>9000</v>
      </c>
      <c r="H87" s="33">
        <f>IF('Załącznik Nr 2 - wydatki'!H203&gt;0,'Załącznik Nr 2 - wydatki'!H203,"")</f>
        <v>9000</v>
      </c>
      <c r="I87" s="33">
        <f>IF('Załącznik Nr 2 - wydatki'!I203&gt;0,'Załącznik Nr 2 - wydatki'!I203,"")</f>
      </c>
      <c r="J87" s="33">
        <f>IF('Załącznik Nr 2 - wydatki'!J203&gt;0,'Załącznik Nr 2 - wydatki'!J203,"")</f>
      </c>
      <c r="K87" s="64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  <c r="AP87" s="232"/>
      <c r="AQ87" s="232"/>
      <c r="AR87" s="232"/>
      <c r="AS87" s="232"/>
      <c r="AT87" s="232"/>
      <c r="AU87" s="232"/>
      <c r="AV87" s="232"/>
      <c r="AW87" s="232"/>
      <c r="AX87" s="232"/>
      <c r="AY87" s="232"/>
      <c r="AZ87" s="232"/>
      <c r="BA87" s="232"/>
      <c r="BB87" s="232"/>
      <c r="BC87" s="232"/>
      <c r="BD87" s="232"/>
      <c r="BE87" s="232"/>
      <c r="BF87" s="232"/>
      <c r="BG87" s="232"/>
      <c r="BH87" s="232"/>
      <c r="BI87" s="232"/>
      <c r="BJ87" s="232"/>
      <c r="BK87" s="232"/>
      <c r="BL87" s="232"/>
      <c r="BM87" s="232"/>
      <c r="BN87" s="232"/>
      <c r="BO87" s="232"/>
      <c r="BP87" s="232"/>
      <c r="BQ87" s="232"/>
      <c r="BR87" s="232"/>
      <c r="BS87" s="232"/>
      <c r="BT87" s="232"/>
      <c r="BU87" s="232"/>
      <c r="BV87" s="232"/>
      <c r="BW87" s="232"/>
      <c r="BX87" s="232"/>
      <c r="BY87" s="232"/>
      <c r="BZ87" s="232"/>
      <c r="CA87" s="232"/>
      <c r="CB87" s="232"/>
      <c r="CC87" s="232"/>
      <c r="CD87" s="232"/>
      <c r="CE87" s="232"/>
      <c r="CF87" s="232"/>
      <c r="CG87" s="232"/>
      <c r="CH87" s="232"/>
      <c r="CI87" s="232"/>
      <c r="CJ87" s="232"/>
      <c r="CK87" s="232"/>
      <c r="CL87" s="232"/>
      <c r="CM87" s="232"/>
      <c r="CN87" s="232"/>
      <c r="CO87" s="232"/>
      <c r="CP87" s="232"/>
      <c r="CQ87" s="232"/>
      <c r="CR87" s="232"/>
      <c r="CS87" s="232"/>
      <c r="CT87" s="232"/>
      <c r="CU87" s="232"/>
      <c r="CV87" s="232"/>
      <c r="CW87" s="232"/>
      <c r="CX87" s="232"/>
      <c r="CY87" s="232"/>
      <c r="CZ87" s="232"/>
      <c r="DA87" s="232"/>
      <c r="DB87" s="232"/>
      <c r="DC87" s="232"/>
      <c r="DD87" s="232"/>
      <c r="DE87" s="232"/>
      <c r="DF87" s="232"/>
      <c r="DG87" s="232"/>
      <c r="DH87" s="232"/>
      <c r="DI87" s="232"/>
      <c r="DJ87" s="232"/>
      <c r="DK87" s="232"/>
      <c r="DL87" s="232"/>
      <c r="DM87" s="232"/>
      <c r="DN87" s="232"/>
      <c r="DO87" s="232"/>
    </row>
    <row r="88" spans="1:119" s="1" customFormat="1" ht="21.75" customHeight="1" thickBot="1">
      <c r="A88" s="159">
        <v>754</v>
      </c>
      <c r="B88" s="171"/>
      <c r="C88" s="177" t="s">
        <v>200</v>
      </c>
      <c r="D88" s="199"/>
      <c r="E88" s="31">
        <f aca="true" t="shared" si="16" ref="E88:J88">SUM(E89)</f>
        <v>4193052</v>
      </c>
      <c r="F88" s="31">
        <f t="shared" si="16"/>
        <v>5836325</v>
      </c>
      <c r="G88" s="31">
        <f t="shared" si="16"/>
        <v>3899000</v>
      </c>
      <c r="H88" s="31">
        <f t="shared" si="16"/>
        <v>0</v>
      </c>
      <c r="I88" s="31">
        <f t="shared" si="16"/>
        <v>0</v>
      </c>
      <c r="J88" s="31">
        <f t="shared" si="16"/>
        <v>3899000</v>
      </c>
      <c r="K88" s="64">
        <f t="shared" si="15"/>
        <v>0.9298716066483316</v>
      </c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237"/>
      <c r="AK88" s="237"/>
      <c r="AL88" s="237"/>
      <c r="AM88" s="237"/>
      <c r="AN88" s="237"/>
      <c r="AO88" s="237"/>
      <c r="AP88" s="237"/>
      <c r="AQ88" s="237"/>
      <c r="AR88" s="237"/>
      <c r="AS88" s="237"/>
      <c r="AT88" s="237"/>
      <c r="AU88" s="237"/>
      <c r="AV88" s="237"/>
      <c r="AW88" s="237"/>
      <c r="AX88" s="237"/>
      <c r="AY88" s="237"/>
      <c r="AZ88" s="237"/>
      <c r="BA88" s="237"/>
      <c r="BB88" s="237"/>
      <c r="BC88" s="237"/>
      <c r="BD88" s="237"/>
      <c r="BE88" s="237"/>
      <c r="BF88" s="237"/>
      <c r="BG88" s="237"/>
      <c r="BH88" s="237"/>
      <c r="BI88" s="237"/>
      <c r="BJ88" s="237"/>
      <c r="BK88" s="237"/>
      <c r="BL88" s="237"/>
      <c r="BM88" s="237"/>
      <c r="BN88" s="237"/>
      <c r="BO88" s="237"/>
      <c r="BP88" s="237"/>
      <c r="BQ88" s="237"/>
      <c r="BR88" s="237"/>
      <c r="BS88" s="237"/>
      <c r="BT88" s="237"/>
      <c r="BU88" s="237"/>
      <c r="BV88" s="237"/>
      <c r="BW88" s="237"/>
      <c r="BX88" s="237"/>
      <c r="BY88" s="237"/>
      <c r="BZ88" s="237"/>
      <c r="CA88" s="237"/>
      <c r="CB88" s="237"/>
      <c r="CC88" s="237"/>
      <c r="CD88" s="237"/>
      <c r="CE88" s="237"/>
      <c r="CF88" s="237"/>
      <c r="CG88" s="237"/>
      <c r="CH88" s="237"/>
      <c r="CI88" s="237"/>
      <c r="CJ88" s="237"/>
      <c r="CK88" s="237"/>
      <c r="CL88" s="237"/>
      <c r="CM88" s="237"/>
      <c r="CN88" s="237"/>
      <c r="CO88" s="237"/>
      <c r="CP88" s="237"/>
      <c r="CQ88" s="237"/>
      <c r="CR88" s="237"/>
      <c r="CS88" s="237"/>
      <c r="CT88" s="237"/>
      <c r="CU88" s="237"/>
      <c r="CV88" s="237"/>
      <c r="CW88" s="237"/>
      <c r="CX88" s="237"/>
      <c r="CY88" s="237"/>
      <c r="CZ88" s="237"/>
      <c r="DA88" s="237"/>
      <c r="DB88" s="237"/>
      <c r="DC88" s="237"/>
      <c r="DD88" s="237"/>
      <c r="DE88" s="237"/>
      <c r="DF88" s="237"/>
      <c r="DG88" s="237"/>
      <c r="DH88" s="237"/>
      <c r="DI88" s="237"/>
      <c r="DJ88" s="237"/>
      <c r="DK88" s="237"/>
      <c r="DL88" s="237"/>
      <c r="DM88" s="237"/>
      <c r="DN88" s="237"/>
      <c r="DO88" s="237"/>
    </row>
    <row r="89" spans="1:119" s="4" customFormat="1" ht="18" customHeight="1" thickBot="1">
      <c r="A89" s="116"/>
      <c r="B89" s="96">
        <v>75411</v>
      </c>
      <c r="C89" s="168" t="s">
        <v>203</v>
      </c>
      <c r="D89" s="200"/>
      <c r="E89" s="25">
        <f aca="true" t="shared" si="17" ref="E89:J89">SUM(E90:E118)</f>
        <v>4193052</v>
      </c>
      <c r="F89" s="25">
        <f t="shared" si="17"/>
        <v>5836325</v>
      </c>
      <c r="G89" s="25">
        <f t="shared" si="17"/>
        <v>3899000</v>
      </c>
      <c r="H89" s="25">
        <f t="shared" si="17"/>
        <v>0</v>
      </c>
      <c r="I89" s="25">
        <f t="shared" si="17"/>
        <v>0</v>
      </c>
      <c r="J89" s="25">
        <f t="shared" si="17"/>
        <v>3899000</v>
      </c>
      <c r="K89" s="64">
        <f t="shared" si="15"/>
        <v>0.9298716066483316</v>
      </c>
      <c r="L89" s="236"/>
      <c r="M89" s="236"/>
      <c r="N89" s="236"/>
      <c r="O89" s="236"/>
      <c r="P89" s="236"/>
      <c r="Q89" s="236"/>
      <c r="R89" s="236"/>
      <c r="S89" s="236"/>
      <c r="T89" s="236"/>
      <c r="U89" s="236"/>
      <c r="V89" s="236"/>
      <c r="W89" s="236"/>
      <c r="X89" s="236"/>
      <c r="Y89" s="236"/>
      <c r="Z89" s="236"/>
      <c r="AA89" s="236"/>
      <c r="AB89" s="236"/>
      <c r="AC89" s="236"/>
      <c r="AD89" s="236"/>
      <c r="AE89" s="236"/>
      <c r="AF89" s="236"/>
      <c r="AG89" s="236"/>
      <c r="AH89" s="236"/>
      <c r="AI89" s="236"/>
      <c r="AJ89" s="236"/>
      <c r="AK89" s="236"/>
      <c r="AL89" s="236"/>
      <c r="AM89" s="236"/>
      <c r="AN89" s="236"/>
      <c r="AO89" s="236"/>
      <c r="AP89" s="236"/>
      <c r="AQ89" s="236"/>
      <c r="AR89" s="236"/>
      <c r="AS89" s="236"/>
      <c r="AT89" s="236"/>
      <c r="AU89" s="236"/>
      <c r="AV89" s="236"/>
      <c r="AW89" s="236"/>
      <c r="AX89" s="236"/>
      <c r="AY89" s="236"/>
      <c r="AZ89" s="236"/>
      <c r="BA89" s="236"/>
      <c r="BB89" s="236"/>
      <c r="BC89" s="236"/>
      <c r="BD89" s="236"/>
      <c r="BE89" s="236"/>
      <c r="BF89" s="236"/>
      <c r="BG89" s="236"/>
      <c r="BH89" s="236"/>
      <c r="BI89" s="236"/>
      <c r="BJ89" s="236"/>
      <c r="BK89" s="236"/>
      <c r="BL89" s="236"/>
      <c r="BM89" s="236"/>
      <c r="BN89" s="236"/>
      <c r="BO89" s="236"/>
      <c r="BP89" s="236"/>
      <c r="BQ89" s="236"/>
      <c r="BR89" s="236"/>
      <c r="BS89" s="236"/>
      <c r="BT89" s="236"/>
      <c r="BU89" s="236"/>
      <c r="BV89" s="236"/>
      <c r="BW89" s="236"/>
      <c r="BX89" s="236"/>
      <c r="BY89" s="236"/>
      <c r="BZ89" s="236"/>
      <c r="CA89" s="236"/>
      <c r="CB89" s="236"/>
      <c r="CC89" s="236"/>
      <c r="CD89" s="236"/>
      <c r="CE89" s="236"/>
      <c r="CF89" s="236"/>
      <c r="CG89" s="236"/>
      <c r="CH89" s="236"/>
      <c r="CI89" s="236"/>
      <c r="CJ89" s="236"/>
      <c r="CK89" s="236"/>
      <c r="CL89" s="236"/>
      <c r="CM89" s="236"/>
      <c r="CN89" s="236"/>
      <c r="CO89" s="236"/>
      <c r="CP89" s="236"/>
      <c r="CQ89" s="236"/>
      <c r="CR89" s="236"/>
      <c r="CS89" s="236"/>
      <c r="CT89" s="236"/>
      <c r="CU89" s="236"/>
      <c r="CV89" s="236"/>
      <c r="CW89" s="236"/>
      <c r="CX89" s="236"/>
      <c r="CY89" s="236"/>
      <c r="CZ89" s="236"/>
      <c r="DA89" s="236"/>
      <c r="DB89" s="236"/>
      <c r="DC89" s="236"/>
      <c r="DD89" s="236"/>
      <c r="DE89" s="236"/>
      <c r="DF89" s="236"/>
      <c r="DG89" s="236"/>
      <c r="DH89" s="236"/>
      <c r="DI89" s="236"/>
      <c r="DJ89" s="236"/>
      <c r="DK89" s="236"/>
      <c r="DL89" s="236"/>
      <c r="DM89" s="236"/>
      <c r="DN89" s="236"/>
      <c r="DO89" s="236"/>
    </row>
    <row r="90" spans="1:119" ht="13.5" thickBot="1">
      <c r="A90" s="74"/>
      <c r="B90" s="94"/>
      <c r="C90" s="90" t="s">
        <v>166</v>
      </c>
      <c r="D90" s="203">
        <v>3030</v>
      </c>
      <c r="E90" s="33">
        <f>IF('Załącznik Nr 2 - wydatki'!E235&gt;0,'Załącznik Nr 2 - wydatki'!E235,"")</f>
        <v>4120</v>
      </c>
      <c r="F90" s="33">
        <f>IF('Załącznik Nr 2 - wydatki'!F235&gt;0,'Załącznik Nr 2 - wydatki'!F235,"")</f>
        <v>5120</v>
      </c>
      <c r="G90" s="33">
        <f>IF('Załącznik Nr 2 - wydatki'!G235&gt;0,'Załącznik Nr 2 - wydatki'!G235,"")</f>
        <v>5120</v>
      </c>
      <c r="H90" s="33">
        <f>IF('Załącznik Nr 2 - wydatki'!H235&gt;0,'Załącznik Nr 2 - wydatki'!H235,"")</f>
      </c>
      <c r="I90" s="33">
        <f>IF('Załącznik Nr 2 - wydatki'!I235&gt;0,'Załącznik Nr 2 - wydatki'!I235,"")</f>
      </c>
      <c r="J90" s="33">
        <f>IF('Załącznik Nr 2 - wydatki'!J235&gt;0,'Załącznik Nr 2 - wydatki'!J235,"")</f>
        <v>5120</v>
      </c>
      <c r="K90" s="64">
        <f t="shared" si="15"/>
        <v>1.2427184466019416</v>
      </c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2"/>
      <c r="AH90" s="232"/>
      <c r="AI90" s="232"/>
      <c r="AJ90" s="232"/>
      <c r="AK90" s="232"/>
      <c r="AL90" s="232"/>
      <c r="AM90" s="232"/>
      <c r="AN90" s="232"/>
      <c r="AO90" s="232"/>
      <c r="AP90" s="232"/>
      <c r="AQ90" s="232"/>
      <c r="AR90" s="232"/>
      <c r="AS90" s="232"/>
      <c r="AT90" s="232"/>
      <c r="AU90" s="232"/>
      <c r="AV90" s="232"/>
      <c r="AW90" s="232"/>
      <c r="AX90" s="232"/>
      <c r="AY90" s="232"/>
      <c r="AZ90" s="232"/>
      <c r="BA90" s="232"/>
      <c r="BB90" s="232"/>
      <c r="BC90" s="232"/>
      <c r="BD90" s="232"/>
      <c r="BE90" s="232"/>
      <c r="BF90" s="232"/>
      <c r="BG90" s="232"/>
      <c r="BH90" s="232"/>
      <c r="BI90" s="232"/>
      <c r="BJ90" s="232"/>
      <c r="BK90" s="232"/>
      <c r="BL90" s="232"/>
      <c r="BM90" s="232"/>
      <c r="BN90" s="232"/>
      <c r="BO90" s="232"/>
      <c r="BP90" s="232"/>
      <c r="BQ90" s="232"/>
      <c r="BR90" s="232"/>
      <c r="BS90" s="232"/>
      <c r="BT90" s="232"/>
      <c r="BU90" s="232"/>
      <c r="BV90" s="232"/>
      <c r="BW90" s="232"/>
      <c r="BX90" s="232"/>
      <c r="BY90" s="232"/>
      <c r="BZ90" s="232"/>
      <c r="CA90" s="232"/>
      <c r="CB90" s="232"/>
      <c r="CC90" s="232"/>
      <c r="CD90" s="232"/>
      <c r="CE90" s="232"/>
      <c r="CF90" s="232"/>
      <c r="CG90" s="232"/>
      <c r="CH90" s="232"/>
      <c r="CI90" s="232"/>
      <c r="CJ90" s="232"/>
      <c r="CK90" s="232"/>
      <c r="CL90" s="232"/>
      <c r="CM90" s="232"/>
      <c r="CN90" s="232"/>
      <c r="CO90" s="232"/>
      <c r="CP90" s="232"/>
      <c r="CQ90" s="232"/>
      <c r="CR90" s="232"/>
      <c r="CS90" s="232"/>
      <c r="CT90" s="232"/>
      <c r="CU90" s="232"/>
      <c r="CV90" s="232"/>
      <c r="CW90" s="232"/>
      <c r="CX90" s="232"/>
      <c r="CY90" s="232"/>
      <c r="CZ90" s="232"/>
      <c r="DA90" s="232"/>
      <c r="DB90" s="232"/>
      <c r="DC90" s="232"/>
      <c r="DD90" s="232"/>
      <c r="DE90" s="232"/>
      <c r="DF90" s="232"/>
      <c r="DG90" s="232"/>
      <c r="DH90" s="232"/>
      <c r="DI90" s="232"/>
      <c r="DJ90" s="232"/>
      <c r="DK90" s="232"/>
      <c r="DL90" s="232"/>
      <c r="DM90" s="232"/>
      <c r="DN90" s="232"/>
      <c r="DO90" s="232"/>
    </row>
    <row r="91" spans="1:119" ht="24.75" thickBot="1">
      <c r="A91" s="74"/>
      <c r="B91" s="94"/>
      <c r="C91" s="90" t="s">
        <v>363</v>
      </c>
      <c r="D91" s="71">
        <v>3070</v>
      </c>
      <c r="E91" s="33">
        <f>IF('Załącznik Nr 2 - wydatki'!E236&gt;0,'Załącznik Nr 2 - wydatki'!E236,"")</f>
        <v>253589</v>
      </c>
      <c r="F91" s="33">
        <f>IF('Załącznik Nr 2 - wydatki'!F236&gt;0,'Załącznik Nr 2 - wydatki'!F236,"")</f>
        <v>410724</v>
      </c>
      <c r="G91" s="33">
        <f>IF('Załącznik Nr 2 - wydatki'!G236&gt;0,'Załącznik Nr 2 - wydatki'!G236,"")</f>
        <v>240645</v>
      </c>
      <c r="H91" s="33">
        <f>IF('Załącznik Nr 2 - wydatki'!H236&gt;0,'Załącznik Nr 2 - wydatki'!H236,"")</f>
      </c>
      <c r="I91" s="33">
        <f>IF('Załącznik Nr 2 - wydatki'!I236&gt;0,'Załącznik Nr 2 - wydatki'!I236,"")</f>
      </c>
      <c r="J91" s="33">
        <f>IF('Załącznik Nr 2 - wydatki'!J236&gt;0,'Załącznik Nr 2 - wydatki'!J236,"")</f>
        <v>240645</v>
      </c>
      <c r="K91" s="64">
        <f t="shared" si="15"/>
        <v>0.9489567765163316</v>
      </c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  <c r="AU91" s="232"/>
      <c r="AV91" s="232"/>
      <c r="AW91" s="232"/>
      <c r="AX91" s="232"/>
      <c r="AY91" s="232"/>
      <c r="AZ91" s="232"/>
      <c r="BA91" s="232"/>
      <c r="BB91" s="232"/>
      <c r="BC91" s="232"/>
      <c r="BD91" s="232"/>
      <c r="BE91" s="232"/>
      <c r="BF91" s="232"/>
      <c r="BG91" s="232"/>
      <c r="BH91" s="232"/>
      <c r="BI91" s="232"/>
      <c r="BJ91" s="232"/>
      <c r="BK91" s="232"/>
      <c r="BL91" s="232"/>
      <c r="BM91" s="232"/>
      <c r="BN91" s="232"/>
      <c r="BO91" s="232"/>
      <c r="BP91" s="232"/>
      <c r="BQ91" s="232"/>
      <c r="BR91" s="232"/>
      <c r="BS91" s="232"/>
      <c r="BT91" s="232"/>
      <c r="BU91" s="232"/>
      <c r="BV91" s="232"/>
      <c r="BW91" s="232"/>
      <c r="BX91" s="232"/>
      <c r="BY91" s="232"/>
      <c r="BZ91" s="232"/>
      <c r="CA91" s="232"/>
      <c r="CB91" s="232"/>
      <c r="CC91" s="232"/>
      <c r="CD91" s="232"/>
      <c r="CE91" s="232"/>
      <c r="CF91" s="232"/>
      <c r="CG91" s="232"/>
      <c r="CH91" s="232"/>
      <c r="CI91" s="232"/>
      <c r="CJ91" s="232"/>
      <c r="CK91" s="232"/>
      <c r="CL91" s="232"/>
      <c r="CM91" s="232"/>
      <c r="CN91" s="232"/>
      <c r="CO91" s="232"/>
      <c r="CP91" s="232"/>
      <c r="CQ91" s="232"/>
      <c r="CR91" s="232"/>
      <c r="CS91" s="232"/>
      <c r="CT91" s="232"/>
      <c r="CU91" s="232"/>
      <c r="CV91" s="232"/>
      <c r="CW91" s="232"/>
      <c r="CX91" s="232"/>
      <c r="CY91" s="232"/>
      <c r="CZ91" s="232"/>
      <c r="DA91" s="232"/>
      <c r="DB91" s="232"/>
      <c r="DC91" s="232"/>
      <c r="DD91" s="232"/>
      <c r="DE91" s="232"/>
      <c r="DF91" s="232"/>
      <c r="DG91" s="232"/>
      <c r="DH91" s="232"/>
      <c r="DI91" s="232"/>
      <c r="DJ91" s="232"/>
      <c r="DK91" s="232"/>
      <c r="DL91" s="232"/>
      <c r="DM91" s="232"/>
      <c r="DN91" s="232"/>
      <c r="DO91" s="232"/>
    </row>
    <row r="92" spans="1:119" ht="13.5" thickBot="1">
      <c r="A92" s="74"/>
      <c r="B92" s="94"/>
      <c r="C92" s="163" t="s">
        <v>113</v>
      </c>
      <c r="D92" s="71">
        <v>4010</v>
      </c>
      <c r="E92" s="33">
        <f>IF('Załącznik Nr 2 - wydatki'!E237&gt;0,'Załącznik Nr 2 - wydatki'!E237,"")</f>
        <v>14574</v>
      </c>
      <c r="F92" s="33">
        <f>IF('Załącznik Nr 2 - wydatki'!F237&gt;0,'Załącznik Nr 2 - wydatki'!F237,"")</f>
        <v>14764</v>
      </c>
      <c r="G92" s="33">
        <f>IF('Załącznik Nr 2 - wydatki'!G237&gt;0,'Załącznik Nr 2 - wydatki'!G237,"")</f>
        <v>14764</v>
      </c>
      <c r="H92" s="33">
        <f>IF('Załącznik Nr 2 - wydatki'!H237&gt;0,'Załącznik Nr 2 - wydatki'!H237,"")</f>
      </c>
      <c r="I92" s="33">
        <f>IF('Załącznik Nr 2 - wydatki'!I237&gt;0,'Załącznik Nr 2 - wydatki'!I237,"")</f>
      </c>
      <c r="J92" s="33">
        <f>IF('Załącznik Nr 2 - wydatki'!J237&gt;0,'Załącznik Nr 2 - wydatki'!J237,"")</f>
        <v>14764</v>
      </c>
      <c r="K92" s="64">
        <f t="shared" si="15"/>
        <v>1.013036915054206</v>
      </c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2"/>
      <c r="AS92" s="232"/>
      <c r="AT92" s="232"/>
      <c r="AU92" s="232"/>
      <c r="AV92" s="232"/>
      <c r="AW92" s="232"/>
      <c r="AX92" s="232"/>
      <c r="AY92" s="232"/>
      <c r="AZ92" s="232"/>
      <c r="BA92" s="232"/>
      <c r="BB92" s="232"/>
      <c r="BC92" s="232"/>
      <c r="BD92" s="232"/>
      <c r="BE92" s="232"/>
      <c r="BF92" s="232"/>
      <c r="BG92" s="232"/>
      <c r="BH92" s="232"/>
      <c r="BI92" s="232"/>
      <c r="BJ92" s="232"/>
      <c r="BK92" s="232"/>
      <c r="BL92" s="232"/>
      <c r="BM92" s="232"/>
      <c r="BN92" s="232"/>
      <c r="BO92" s="232"/>
      <c r="BP92" s="232"/>
      <c r="BQ92" s="232"/>
      <c r="BR92" s="232"/>
      <c r="BS92" s="232"/>
      <c r="BT92" s="232"/>
      <c r="BU92" s="232"/>
      <c r="BV92" s="232"/>
      <c r="BW92" s="232"/>
      <c r="BX92" s="232"/>
      <c r="BY92" s="232"/>
      <c r="BZ92" s="232"/>
      <c r="CA92" s="232"/>
      <c r="CB92" s="232"/>
      <c r="CC92" s="232"/>
      <c r="CD92" s="232"/>
      <c r="CE92" s="232"/>
      <c r="CF92" s="232"/>
      <c r="CG92" s="232"/>
      <c r="CH92" s="232"/>
      <c r="CI92" s="232"/>
      <c r="CJ92" s="232"/>
      <c r="CK92" s="232"/>
      <c r="CL92" s="232"/>
      <c r="CM92" s="232"/>
      <c r="CN92" s="232"/>
      <c r="CO92" s="232"/>
      <c r="CP92" s="232"/>
      <c r="CQ92" s="232"/>
      <c r="CR92" s="232"/>
      <c r="CS92" s="232"/>
      <c r="CT92" s="232"/>
      <c r="CU92" s="232"/>
      <c r="CV92" s="232"/>
      <c r="CW92" s="232"/>
      <c r="CX92" s="232"/>
      <c r="CY92" s="232"/>
      <c r="CZ92" s="232"/>
      <c r="DA92" s="232"/>
      <c r="DB92" s="232"/>
      <c r="DC92" s="232"/>
      <c r="DD92" s="232"/>
      <c r="DE92" s="232"/>
      <c r="DF92" s="232"/>
      <c r="DG92" s="232"/>
      <c r="DH92" s="232"/>
      <c r="DI92" s="232"/>
      <c r="DJ92" s="232"/>
      <c r="DK92" s="232"/>
      <c r="DL92" s="232"/>
      <c r="DM92" s="232"/>
      <c r="DN92" s="232"/>
      <c r="DO92" s="232"/>
    </row>
    <row r="93" spans="1:119" ht="13.5" thickBot="1">
      <c r="A93" s="74"/>
      <c r="B93" s="94"/>
      <c r="C93" s="163" t="s">
        <v>204</v>
      </c>
      <c r="D93" s="71">
        <v>4020</v>
      </c>
      <c r="E93" s="33">
        <f>IF('Załącznik Nr 2 - wydatki'!E238&gt;0,'Załącznik Nr 2 - wydatki'!E238,"")</f>
        <v>101336</v>
      </c>
      <c r="F93" s="33">
        <f>IF('Załącznik Nr 2 - wydatki'!F238&gt;0,'Załącznik Nr 2 - wydatki'!F238,"")</f>
        <v>111838</v>
      </c>
      <c r="G93" s="33">
        <f>IF('Załącznik Nr 2 - wydatki'!G238&gt;0,'Załącznik Nr 2 - wydatki'!G238,"")</f>
        <v>111838</v>
      </c>
      <c r="H93" s="33">
        <f>IF('Załącznik Nr 2 - wydatki'!H238&gt;0,'Załącznik Nr 2 - wydatki'!H238,"")</f>
      </c>
      <c r="I93" s="33">
        <f>IF('Załącznik Nr 2 - wydatki'!I238&gt;0,'Załącznik Nr 2 - wydatki'!I238,"")</f>
      </c>
      <c r="J93" s="33">
        <f>IF('Załącznik Nr 2 - wydatki'!J238&gt;0,'Załącznik Nr 2 - wydatki'!J238,"")</f>
        <v>111838</v>
      </c>
      <c r="K93" s="64">
        <f t="shared" si="15"/>
        <v>1.1036354306465619</v>
      </c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  <c r="AP93" s="232"/>
      <c r="AQ93" s="232"/>
      <c r="AR93" s="232"/>
      <c r="AS93" s="232"/>
      <c r="AT93" s="232"/>
      <c r="AU93" s="232"/>
      <c r="AV93" s="232"/>
      <c r="AW93" s="232"/>
      <c r="AX93" s="232"/>
      <c r="AY93" s="232"/>
      <c r="AZ93" s="232"/>
      <c r="BA93" s="232"/>
      <c r="BB93" s="232"/>
      <c r="BC93" s="232"/>
      <c r="BD93" s="232"/>
      <c r="BE93" s="232"/>
      <c r="BF93" s="232"/>
      <c r="BG93" s="232"/>
      <c r="BH93" s="232"/>
      <c r="BI93" s="232"/>
      <c r="BJ93" s="232"/>
      <c r="BK93" s="232"/>
      <c r="BL93" s="232"/>
      <c r="BM93" s="232"/>
      <c r="BN93" s="232"/>
      <c r="BO93" s="232"/>
      <c r="BP93" s="232"/>
      <c r="BQ93" s="232"/>
      <c r="BR93" s="232"/>
      <c r="BS93" s="232"/>
      <c r="BT93" s="232"/>
      <c r="BU93" s="232"/>
      <c r="BV93" s="232"/>
      <c r="BW93" s="232"/>
      <c r="BX93" s="232"/>
      <c r="BY93" s="232"/>
      <c r="BZ93" s="232"/>
      <c r="CA93" s="232"/>
      <c r="CB93" s="232"/>
      <c r="CC93" s="232"/>
      <c r="CD93" s="232"/>
      <c r="CE93" s="232"/>
      <c r="CF93" s="232"/>
      <c r="CG93" s="232"/>
      <c r="CH93" s="232"/>
      <c r="CI93" s="232"/>
      <c r="CJ93" s="232"/>
      <c r="CK93" s="232"/>
      <c r="CL93" s="232"/>
      <c r="CM93" s="232"/>
      <c r="CN93" s="232"/>
      <c r="CO93" s="232"/>
      <c r="CP93" s="232"/>
      <c r="CQ93" s="232"/>
      <c r="CR93" s="232"/>
      <c r="CS93" s="232"/>
      <c r="CT93" s="232"/>
      <c r="CU93" s="232"/>
      <c r="CV93" s="232"/>
      <c r="CW93" s="232"/>
      <c r="CX93" s="232"/>
      <c r="CY93" s="232"/>
      <c r="CZ93" s="232"/>
      <c r="DA93" s="232"/>
      <c r="DB93" s="232"/>
      <c r="DC93" s="232"/>
      <c r="DD93" s="232"/>
      <c r="DE93" s="232"/>
      <c r="DF93" s="232"/>
      <c r="DG93" s="232"/>
      <c r="DH93" s="232"/>
      <c r="DI93" s="232"/>
      <c r="DJ93" s="232"/>
      <c r="DK93" s="232"/>
      <c r="DL93" s="232"/>
      <c r="DM93" s="232"/>
      <c r="DN93" s="232"/>
      <c r="DO93" s="232"/>
    </row>
    <row r="94" spans="1:119" ht="13.5" thickBot="1">
      <c r="A94" s="74"/>
      <c r="B94" s="94"/>
      <c r="C94" s="163" t="s">
        <v>41</v>
      </c>
      <c r="D94" s="71">
        <v>4040</v>
      </c>
      <c r="E94" s="33">
        <f>IF('Załącznik Nr 2 - wydatki'!E239&gt;0,'Załącznik Nr 2 - wydatki'!E239,"")</f>
        <v>9422</v>
      </c>
      <c r="F94" s="33">
        <f>IF('Załącznik Nr 2 - wydatki'!F239&gt;0,'Załącznik Nr 2 - wydatki'!F239,"")</f>
        <v>10006</v>
      </c>
      <c r="G94" s="33">
        <f>IF('Załącznik Nr 2 - wydatki'!G239&gt;0,'Załącznik Nr 2 - wydatki'!G239,"")</f>
        <v>10006</v>
      </c>
      <c r="H94" s="33">
        <f>IF('Załącznik Nr 2 - wydatki'!H239&gt;0,'Załącznik Nr 2 - wydatki'!H239,"")</f>
      </c>
      <c r="I94" s="33">
        <f>IF('Załącznik Nr 2 - wydatki'!I239&gt;0,'Załącznik Nr 2 - wydatki'!I239,"")</f>
      </c>
      <c r="J94" s="33">
        <f>IF('Załącznik Nr 2 - wydatki'!J239&gt;0,'Załącznik Nr 2 - wydatki'!J239,"")</f>
        <v>10006</v>
      </c>
      <c r="K94" s="64">
        <f t="shared" si="15"/>
        <v>1.061982593929102</v>
      </c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  <c r="BA94" s="232"/>
      <c r="BB94" s="232"/>
      <c r="BC94" s="232"/>
      <c r="BD94" s="232"/>
      <c r="BE94" s="232"/>
      <c r="BF94" s="232"/>
      <c r="BG94" s="232"/>
      <c r="BH94" s="232"/>
      <c r="BI94" s="232"/>
      <c r="BJ94" s="232"/>
      <c r="BK94" s="232"/>
      <c r="BL94" s="232"/>
      <c r="BM94" s="232"/>
      <c r="BN94" s="232"/>
      <c r="BO94" s="232"/>
      <c r="BP94" s="232"/>
      <c r="BQ94" s="232"/>
      <c r="BR94" s="232"/>
      <c r="BS94" s="232"/>
      <c r="BT94" s="232"/>
      <c r="BU94" s="232"/>
      <c r="BV94" s="232"/>
      <c r="BW94" s="232"/>
      <c r="BX94" s="232"/>
      <c r="BY94" s="232"/>
      <c r="BZ94" s="232"/>
      <c r="CA94" s="232"/>
      <c r="CB94" s="232"/>
      <c r="CC94" s="232"/>
      <c r="CD94" s="232"/>
      <c r="CE94" s="232"/>
      <c r="CF94" s="232"/>
      <c r="CG94" s="232"/>
      <c r="CH94" s="232"/>
      <c r="CI94" s="232"/>
      <c r="CJ94" s="232"/>
      <c r="CK94" s="232"/>
      <c r="CL94" s="232"/>
      <c r="CM94" s="232"/>
      <c r="CN94" s="232"/>
      <c r="CO94" s="232"/>
      <c r="CP94" s="232"/>
      <c r="CQ94" s="232"/>
      <c r="CR94" s="232"/>
      <c r="CS94" s="232"/>
      <c r="CT94" s="232"/>
      <c r="CU94" s="232"/>
      <c r="CV94" s="232"/>
      <c r="CW94" s="232"/>
      <c r="CX94" s="232"/>
      <c r="CY94" s="232"/>
      <c r="CZ94" s="232"/>
      <c r="DA94" s="232"/>
      <c r="DB94" s="232"/>
      <c r="DC94" s="232"/>
      <c r="DD94" s="232"/>
      <c r="DE94" s="232"/>
      <c r="DF94" s="232"/>
      <c r="DG94" s="232"/>
      <c r="DH94" s="232"/>
      <c r="DI94" s="232"/>
      <c r="DJ94" s="232"/>
      <c r="DK94" s="232"/>
      <c r="DL94" s="232"/>
      <c r="DM94" s="232"/>
      <c r="DN94" s="232"/>
      <c r="DO94" s="232"/>
    </row>
    <row r="95" spans="1:119" ht="24.75" thickBot="1">
      <c r="A95" s="74"/>
      <c r="B95" s="94"/>
      <c r="C95" s="90" t="s">
        <v>358</v>
      </c>
      <c r="D95" s="71">
        <v>4050</v>
      </c>
      <c r="E95" s="33">
        <f>IF('Załącznik Nr 2 - wydatki'!E240&gt;0,'Załącznik Nr 2 - wydatki'!E240,"")</f>
        <v>2400000</v>
      </c>
      <c r="F95" s="33">
        <f>IF('Załącznik Nr 2 - wydatki'!F240&gt;0,'Załącznik Nr 2 - wydatki'!F240,"")</f>
        <v>2437412</v>
      </c>
      <c r="G95" s="33">
        <f>IF('Załącznik Nr 2 - wydatki'!G240&gt;0,'Załącznik Nr 2 - wydatki'!G240,"")</f>
        <v>2440864</v>
      </c>
      <c r="H95" s="33">
        <f>IF('Załącznik Nr 2 - wydatki'!H240&gt;0,'Załącznik Nr 2 - wydatki'!H240,"")</f>
      </c>
      <c r="I95" s="33">
        <f>IF('Załącznik Nr 2 - wydatki'!I240&gt;0,'Załącznik Nr 2 - wydatki'!I240,"")</f>
      </c>
      <c r="J95" s="33">
        <f>IF('Załącznik Nr 2 - wydatki'!J240&gt;0,'Załącznik Nr 2 - wydatki'!J240,"")</f>
        <v>2440864</v>
      </c>
      <c r="K95" s="64">
        <f t="shared" si="15"/>
        <v>1.0170266666666667</v>
      </c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  <c r="AQ95" s="232"/>
      <c r="AR95" s="232"/>
      <c r="AS95" s="232"/>
      <c r="AT95" s="232"/>
      <c r="AU95" s="232"/>
      <c r="AV95" s="232"/>
      <c r="AW95" s="232"/>
      <c r="AX95" s="232"/>
      <c r="AY95" s="232"/>
      <c r="AZ95" s="232"/>
      <c r="BA95" s="232"/>
      <c r="BB95" s="232"/>
      <c r="BC95" s="232"/>
      <c r="BD95" s="232"/>
      <c r="BE95" s="232"/>
      <c r="BF95" s="232"/>
      <c r="BG95" s="232"/>
      <c r="BH95" s="232"/>
      <c r="BI95" s="232"/>
      <c r="BJ95" s="232"/>
      <c r="BK95" s="232"/>
      <c r="BL95" s="232"/>
      <c r="BM95" s="232"/>
      <c r="BN95" s="232"/>
      <c r="BO95" s="232"/>
      <c r="BP95" s="232"/>
      <c r="BQ95" s="232"/>
      <c r="BR95" s="232"/>
      <c r="BS95" s="232"/>
      <c r="BT95" s="232"/>
      <c r="BU95" s="232"/>
      <c r="BV95" s="232"/>
      <c r="BW95" s="232"/>
      <c r="BX95" s="232"/>
      <c r="BY95" s="232"/>
      <c r="BZ95" s="232"/>
      <c r="CA95" s="232"/>
      <c r="CB95" s="232"/>
      <c r="CC95" s="232"/>
      <c r="CD95" s="232"/>
      <c r="CE95" s="232"/>
      <c r="CF95" s="232"/>
      <c r="CG95" s="232"/>
      <c r="CH95" s="232"/>
      <c r="CI95" s="232"/>
      <c r="CJ95" s="232"/>
      <c r="CK95" s="232"/>
      <c r="CL95" s="232"/>
      <c r="CM95" s="232"/>
      <c r="CN95" s="232"/>
      <c r="CO95" s="232"/>
      <c r="CP95" s="232"/>
      <c r="CQ95" s="232"/>
      <c r="CR95" s="232"/>
      <c r="CS95" s="232"/>
      <c r="CT95" s="232"/>
      <c r="CU95" s="232"/>
      <c r="CV95" s="232"/>
      <c r="CW95" s="232"/>
      <c r="CX95" s="232"/>
      <c r="CY95" s="232"/>
      <c r="CZ95" s="232"/>
      <c r="DA95" s="232"/>
      <c r="DB95" s="232"/>
      <c r="DC95" s="232"/>
      <c r="DD95" s="232"/>
      <c r="DE95" s="232"/>
      <c r="DF95" s="232"/>
      <c r="DG95" s="232"/>
      <c r="DH95" s="232"/>
      <c r="DI95" s="232"/>
      <c r="DJ95" s="232"/>
      <c r="DK95" s="232"/>
      <c r="DL95" s="232"/>
      <c r="DM95" s="232"/>
      <c r="DN95" s="232"/>
      <c r="DO95" s="232"/>
    </row>
    <row r="96" spans="1:119" ht="24.75" thickBot="1">
      <c r="A96" s="74"/>
      <c r="B96" s="94"/>
      <c r="C96" s="90" t="s">
        <v>399</v>
      </c>
      <c r="D96" s="71">
        <v>4060</v>
      </c>
      <c r="E96" s="33">
        <f>IF('Załącznik Nr 2 - wydatki'!E241&gt;0,'Załącznik Nr 2 - wydatki'!E241,"")</f>
        <v>57618</v>
      </c>
      <c r="F96" s="33">
        <f>IF('Załącznik Nr 2 - wydatki'!F241&gt;0,'Załącznik Nr 2 - wydatki'!F241,"")</f>
        <v>183119</v>
      </c>
      <c r="G96" s="33">
        <f>IF('Załącznik Nr 2 - wydatki'!G241&gt;0,'Załącznik Nr 2 - wydatki'!G241,"")</f>
        <v>68573</v>
      </c>
      <c r="H96" s="33">
        <f>IF('Załącznik Nr 2 - wydatki'!H241&gt;0,'Załącznik Nr 2 - wydatki'!H241,"")</f>
      </c>
      <c r="I96" s="33">
        <f>IF('Załącznik Nr 2 - wydatki'!I241&gt;0,'Załącznik Nr 2 - wydatki'!I241,"")</f>
      </c>
      <c r="J96" s="33">
        <f>IF('Załącznik Nr 2 - wydatki'!J241&gt;0,'Załącznik Nr 2 - wydatki'!J241,"")</f>
        <v>68573</v>
      </c>
      <c r="K96" s="64">
        <f t="shared" si="15"/>
        <v>1.1901315561109376</v>
      </c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  <c r="AQ96" s="232"/>
      <c r="AR96" s="232"/>
      <c r="AS96" s="232"/>
      <c r="AT96" s="232"/>
      <c r="AU96" s="232"/>
      <c r="AV96" s="232"/>
      <c r="AW96" s="232"/>
      <c r="AX96" s="232"/>
      <c r="AY96" s="232"/>
      <c r="AZ96" s="232"/>
      <c r="BA96" s="232"/>
      <c r="BB96" s="232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</row>
    <row r="97" spans="1:119" ht="24.75" thickBot="1">
      <c r="A97" s="74"/>
      <c r="B97" s="94"/>
      <c r="C97" s="90" t="s">
        <v>364</v>
      </c>
      <c r="D97" s="71">
        <v>4070</v>
      </c>
      <c r="E97" s="33">
        <f>IF('Załącznik Nr 2 - wydatki'!E242&gt;0,'Załącznik Nr 2 - wydatki'!E242,"")</f>
        <v>199187</v>
      </c>
      <c r="F97" s="33">
        <f>IF('Załącznik Nr 2 - wydatki'!F242&gt;0,'Załącznik Nr 2 - wydatki'!F242,"")</f>
        <v>200752</v>
      </c>
      <c r="G97" s="33">
        <f>IF('Załącznik Nr 2 - wydatki'!G242&gt;0,'Załącznik Nr 2 - wydatki'!G242,"")</f>
        <v>200752</v>
      </c>
      <c r="H97" s="33">
        <f>IF('Załącznik Nr 2 - wydatki'!H242&gt;0,'Załącznik Nr 2 - wydatki'!H242,"")</f>
      </c>
      <c r="I97" s="33">
        <f>IF('Załącznik Nr 2 - wydatki'!I242&gt;0,'Załącznik Nr 2 - wydatki'!I242,"")</f>
      </c>
      <c r="J97" s="33">
        <f>IF('Załącznik Nr 2 - wydatki'!J242&gt;0,'Załącznik Nr 2 - wydatki'!J242,"")</f>
        <v>200752</v>
      </c>
      <c r="K97" s="64">
        <f t="shared" si="15"/>
        <v>1.0078569384548188</v>
      </c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  <c r="AC97" s="232"/>
      <c r="AD97" s="232"/>
      <c r="AE97" s="232"/>
      <c r="AF97" s="232"/>
      <c r="AG97" s="232"/>
      <c r="AH97" s="232"/>
      <c r="AI97" s="232"/>
      <c r="AJ97" s="232"/>
      <c r="AK97" s="232"/>
      <c r="AL97" s="232"/>
      <c r="AM97" s="232"/>
      <c r="AN97" s="232"/>
      <c r="AO97" s="232"/>
      <c r="AP97" s="232"/>
      <c r="AQ97" s="232"/>
      <c r="AR97" s="232"/>
      <c r="AS97" s="232"/>
      <c r="AT97" s="232"/>
      <c r="AU97" s="232"/>
      <c r="AV97" s="232"/>
      <c r="AW97" s="232"/>
      <c r="AX97" s="232"/>
      <c r="AY97" s="232"/>
      <c r="AZ97" s="232"/>
      <c r="BA97" s="232"/>
      <c r="BB97" s="232"/>
      <c r="BC97" s="232"/>
      <c r="BD97" s="232"/>
      <c r="BE97" s="232"/>
      <c r="BF97" s="232"/>
      <c r="BG97" s="232"/>
      <c r="BH97" s="232"/>
      <c r="BI97" s="232"/>
      <c r="BJ97" s="232"/>
      <c r="BK97" s="232"/>
      <c r="BL97" s="232"/>
      <c r="BM97" s="232"/>
      <c r="BN97" s="232"/>
      <c r="BO97" s="232"/>
      <c r="BP97" s="232"/>
      <c r="BQ97" s="232"/>
      <c r="BR97" s="232"/>
      <c r="BS97" s="232"/>
      <c r="BT97" s="232"/>
      <c r="BU97" s="232"/>
      <c r="BV97" s="232"/>
      <c r="BW97" s="232"/>
      <c r="BX97" s="232"/>
      <c r="BY97" s="232"/>
      <c r="BZ97" s="232"/>
      <c r="CA97" s="232"/>
      <c r="CB97" s="232"/>
      <c r="CC97" s="232"/>
      <c r="CD97" s="232"/>
      <c r="CE97" s="232"/>
      <c r="CF97" s="232"/>
      <c r="CG97" s="232"/>
      <c r="CH97" s="232"/>
      <c r="CI97" s="232"/>
      <c r="CJ97" s="232"/>
      <c r="CK97" s="232"/>
      <c r="CL97" s="232"/>
      <c r="CM97" s="232"/>
      <c r="CN97" s="232"/>
      <c r="CO97" s="232"/>
      <c r="CP97" s="232"/>
      <c r="CQ97" s="232"/>
      <c r="CR97" s="232"/>
      <c r="CS97" s="232"/>
      <c r="CT97" s="232"/>
      <c r="CU97" s="232"/>
      <c r="CV97" s="232"/>
      <c r="CW97" s="232"/>
      <c r="CX97" s="232"/>
      <c r="CY97" s="232"/>
      <c r="CZ97" s="232"/>
      <c r="DA97" s="232"/>
      <c r="DB97" s="232"/>
      <c r="DC97" s="232"/>
      <c r="DD97" s="232"/>
      <c r="DE97" s="232"/>
      <c r="DF97" s="232"/>
      <c r="DG97" s="232"/>
      <c r="DH97" s="232"/>
      <c r="DI97" s="232"/>
      <c r="DJ97" s="232"/>
      <c r="DK97" s="232"/>
      <c r="DL97" s="232"/>
      <c r="DM97" s="232"/>
      <c r="DN97" s="232"/>
      <c r="DO97" s="232"/>
    </row>
    <row r="98" spans="1:119" ht="36.75" thickBot="1">
      <c r="A98" s="74"/>
      <c r="B98" s="94"/>
      <c r="C98" s="90" t="s">
        <v>413</v>
      </c>
      <c r="D98" s="71">
        <v>4080</v>
      </c>
      <c r="E98" s="33">
        <f>IF('Załącznik Nr 2 - wydatki'!E243&gt;0,'Załącznik Nr 2 - wydatki'!E243,"")</f>
        <v>36040</v>
      </c>
      <c r="F98" s="33">
        <f>IF('Załącznik Nr 2 - wydatki'!F243&gt;0,'Załącznik Nr 2 - wydatki'!F243,"")</f>
        <v>213807</v>
      </c>
      <c r="G98" s="33">
        <f>IF('Załącznik Nr 2 - wydatki'!G243&gt;0,'Załącznik Nr 2 - wydatki'!G243,"")</f>
        <v>31620</v>
      </c>
      <c r="H98" s="33">
        <f>IF('Załącznik Nr 2 - wydatki'!H243&gt;0,'Załącznik Nr 2 - wydatki'!H243,"")</f>
      </c>
      <c r="I98" s="33">
        <f>IF('Załącznik Nr 2 - wydatki'!I243&gt;0,'Załącznik Nr 2 - wydatki'!I243,"")</f>
      </c>
      <c r="J98" s="33">
        <f>IF('Załącznik Nr 2 - wydatki'!J243&gt;0,'Załącznik Nr 2 - wydatki'!J243,"")</f>
        <v>31620</v>
      </c>
      <c r="K98" s="64">
        <f t="shared" si="15"/>
        <v>0.8773584905660378</v>
      </c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232"/>
      <c r="W98" s="232"/>
      <c r="X98" s="232"/>
      <c r="Y98" s="232"/>
      <c r="Z98" s="232"/>
      <c r="AA98" s="232"/>
      <c r="AB98" s="232"/>
      <c r="AC98" s="232"/>
      <c r="AD98" s="232"/>
      <c r="AE98" s="232"/>
      <c r="AF98" s="232"/>
      <c r="AG98" s="232"/>
      <c r="AH98" s="232"/>
      <c r="AI98" s="232"/>
      <c r="AJ98" s="232"/>
      <c r="AK98" s="232"/>
      <c r="AL98" s="232"/>
      <c r="AM98" s="232"/>
      <c r="AN98" s="232"/>
      <c r="AO98" s="232"/>
      <c r="AP98" s="232"/>
      <c r="AQ98" s="232"/>
      <c r="AR98" s="232"/>
      <c r="AS98" s="232"/>
      <c r="AT98" s="232"/>
      <c r="AU98" s="232"/>
      <c r="AV98" s="232"/>
      <c r="AW98" s="232"/>
      <c r="AX98" s="232"/>
      <c r="AY98" s="232"/>
      <c r="AZ98" s="232"/>
      <c r="BA98" s="232"/>
      <c r="BB98" s="232"/>
      <c r="BC98" s="232"/>
      <c r="BD98" s="232"/>
      <c r="BE98" s="232"/>
      <c r="BF98" s="232"/>
      <c r="BG98" s="232"/>
      <c r="BH98" s="232"/>
      <c r="BI98" s="232"/>
      <c r="BJ98" s="232"/>
      <c r="BK98" s="232"/>
      <c r="BL98" s="232"/>
      <c r="BM98" s="232"/>
      <c r="BN98" s="232"/>
      <c r="BO98" s="232"/>
      <c r="BP98" s="232"/>
      <c r="BQ98" s="232"/>
      <c r="BR98" s="232"/>
      <c r="BS98" s="232"/>
      <c r="BT98" s="232"/>
      <c r="BU98" s="232"/>
      <c r="BV98" s="232"/>
      <c r="BW98" s="232"/>
      <c r="BX98" s="232"/>
      <c r="BY98" s="232"/>
      <c r="BZ98" s="232"/>
      <c r="CA98" s="232"/>
      <c r="CB98" s="232"/>
      <c r="CC98" s="232"/>
      <c r="CD98" s="232"/>
      <c r="CE98" s="232"/>
      <c r="CF98" s="232"/>
      <c r="CG98" s="232"/>
      <c r="CH98" s="232"/>
      <c r="CI98" s="232"/>
      <c r="CJ98" s="232"/>
      <c r="CK98" s="232"/>
      <c r="CL98" s="232"/>
      <c r="CM98" s="232"/>
      <c r="CN98" s="232"/>
      <c r="CO98" s="232"/>
      <c r="CP98" s="232"/>
      <c r="CQ98" s="232"/>
      <c r="CR98" s="232"/>
      <c r="CS98" s="232"/>
      <c r="CT98" s="232"/>
      <c r="CU98" s="232"/>
      <c r="CV98" s="232"/>
      <c r="CW98" s="232"/>
      <c r="CX98" s="232"/>
      <c r="CY98" s="232"/>
      <c r="CZ98" s="232"/>
      <c r="DA98" s="232"/>
      <c r="DB98" s="232"/>
      <c r="DC98" s="232"/>
      <c r="DD98" s="232"/>
      <c r="DE98" s="232"/>
      <c r="DF98" s="232"/>
      <c r="DG98" s="232"/>
      <c r="DH98" s="232"/>
      <c r="DI98" s="232"/>
      <c r="DJ98" s="232"/>
      <c r="DK98" s="232"/>
      <c r="DL98" s="232"/>
      <c r="DM98" s="232"/>
      <c r="DN98" s="232"/>
      <c r="DO98" s="232"/>
    </row>
    <row r="99" spans="1:119" ht="13.5" thickBot="1">
      <c r="A99" s="74"/>
      <c r="B99" s="94"/>
      <c r="C99" s="163" t="s">
        <v>115</v>
      </c>
      <c r="D99" s="71">
        <v>4110</v>
      </c>
      <c r="E99" s="33">
        <f>IF('Załącznik Nr 2 - wydatki'!E244&gt;0,'Załącznik Nr 2 - wydatki'!E244,"")</f>
        <v>30740</v>
      </c>
      <c r="F99" s="33">
        <f>IF('Załącznik Nr 2 - wydatki'!F244&gt;0,'Załącznik Nr 2 - wydatki'!F244,"")</f>
        <v>28149</v>
      </c>
      <c r="G99" s="33">
        <f>IF('Załącznik Nr 2 - wydatki'!G244&gt;0,'Załącznik Nr 2 - wydatki'!G244,"")</f>
        <v>28149</v>
      </c>
      <c r="H99" s="33">
        <f>IF('Załącznik Nr 2 - wydatki'!H244&gt;0,'Załącznik Nr 2 - wydatki'!H244,"")</f>
      </c>
      <c r="I99" s="33">
        <f>IF('Załącznik Nr 2 - wydatki'!I244&gt;0,'Załącznik Nr 2 - wydatki'!I244,"")</f>
      </c>
      <c r="J99" s="33">
        <f>IF('Załącznik Nr 2 - wydatki'!J244&gt;0,'Załącznik Nr 2 - wydatki'!J244,"")</f>
        <v>28149</v>
      </c>
      <c r="K99" s="64">
        <f t="shared" si="15"/>
        <v>0.9157124268054652</v>
      </c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F99" s="232"/>
      <c r="AG99" s="232"/>
      <c r="AH99" s="232"/>
      <c r="AI99" s="232"/>
      <c r="AJ99" s="232"/>
      <c r="AK99" s="232"/>
      <c r="AL99" s="232"/>
      <c r="AM99" s="232"/>
      <c r="AN99" s="232"/>
      <c r="AO99" s="232"/>
      <c r="AP99" s="232"/>
      <c r="AQ99" s="232"/>
      <c r="AR99" s="232"/>
      <c r="AS99" s="232"/>
      <c r="AT99" s="232"/>
      <c r="AU99" s="232"/>
      <c r="AV99" s="232"/>
      <c r="AW99" s="232"/>
      <c r="AX99" s="232"/>
      <c r="AY99" s="232"/>
      <c r="AZ99" s="232"/>
      <c r="BA99" s="232"/>
      <c r="BB99" s="232"/>
      <c r="BC99" s="232"/>
      <c r="BD99" s="232"/>
      <c r="BE99" s="232"/>
      <c r="BF99" s="232"/>
      <c r="BG99" s="232"/>
      <c r="BH99" s="232"/>
      <c r="BI99" s="232"/>
      <c r="BJ99" s="232"/>
      <c r="BK99" s="232"/>
      <c r="BL99" s="232"/>
      <c r="BM99" s="232"/>
      <c r="BN99" s="232"/>
      <c r="BO99" s="232"/>
      <c r="BP99" s="232"/>
      <c r="BQ99" s="232"/>
      <c r="BR99" s="232"/>
      <c r="BS99" s="232"/>
      <c r="BT99" s="232"/>
      <c r="BU99" s="232"/>
      <c r="BV99" s="232"/>
      <c r="BW99" s="232"/>
      <c r="BX99" s="232"/>
      <c r="BY99" s="232"/>
      <c r="BZ99" s="232"/>
      <c r="CA99" s="232"/>
      <c r="CB99" s="232"/>
      <c r="CC99" s="232"/>
      <c r="CD99" s="232"/>
      <c r="CE99" s="232"/>
      <c r="CF99" s="232"/>
      <c r="CG99" s="232"/>
      <c r="CH99" s="232"/>
      <c r="CI99" s="232"/>
      <c r="CJ99" s="232"/>
      <c r="CK99" s="232"/>
      <c r="CL99" s="232"/>
      <c r="CM99" s="232"/>
      <c r="CN99" s="232"/>
      <c r="CO99" s="232"/>
      <c r="CP99" s="232"/>
      <c r="CQ99" s="232"/>
      <c r="CR99" s="232"/>
      <c r="CS99" s="232"/>
      <c r="CT99" s="232"/>
      <c r="CU99" s="232"/>
      <c r="CV99" s="232"/>
      <c r="CW99" s="232"/>
      <c r="CX99" s="232"/>
      <c r="CY99" s="232"/>
      <c r="CZ99" s="232"/>
      <c r="DA99" s="232"/>
      <c r="DB99" s="232"/>
      <c r="DC99" s="232"/>
      <c r="DD99" s="232"/>
      <c r="DE99" s="232"/>
      <c r="DF99" s="232"/>
      <c r="DG99" s="232"/>
      <c r="DH99" s="232"/>
      <c r="DI99" s="232"/>
      <c r="DJ99" s="232"/>
      <c r="DK99" s="232"/>
      <c r="DL99" s="232"/>
      <c r="DM99" s="232"/>
      <c r="DN99" s="232"/>
      <c r="DO99" s="232"/>
    </row>
    <row r="100" spans="1:119" ht="13.5" thickBot="1">
      <c r="A100" s="74"/>
      <c r="B100" s="94"/>
      <c r="C100" s="163" t="s">
        <v>187</v>
      </c>
      <c r="D100" s="71">
        <v>4120</v>
      </c>
      <c r="E100" s="33">
        <f>IF('Załącznik Nr 2 - wydatki'!E245&gt;0,'Załącznik Nr 2 - wydatki'!E245,"")</f>
        <v>3165</v>
      </c>
      <c r="F100" s="33">
        <f>IF('Załącznik Nr 2 - wydatki'!F245&gt;0,'Załącznik Nr 2 - wydatki'!F245,"")</f>
        <v>3518</v>
      </c>
      <c r="G100" s="33">
        <f>IF('Załącznik Nr 2 - wydatki'!G245&gt;0,'Załącznik Nr 2 - wydatki'!G245,"")</f>
        <v>3518</v>
      </c>
      <c r="H100" s="33">
        <f>IF('Załącznik Nr 2 - wydatki'!H245&gt;0,'Załącznik Nr 2 - wydatki'!H245,"")</f>
      </c>
      <c r="I100" s="33">
        <f>IF('Załącznik Nr 2 - wydatki'!I245&gt;0,'Załącznik Nr 2 - wydatki'!I245,"")</f>
      </c>
      <c r="J100" s="33">
        <f>IF('Załącznik Nr 2 - wydatki'!J245&gt;0,'Załącznik Nr 2 - wydatki'!J245,"")</f>
        <v>3518</v>
      </c>
      <c r="K100" s="64">
        <f t="shared" si="15"/>
        <v>1.1115323854660348</v>
      </c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2"/>
      <c r="AU100" s="232"/>
      <c r="AV100" s="232"/>
      <c r="AW100" s="232"/>
      <c r="AX100" s="232"/>
      <c r="AY100" s="232"/>
      <c r="AZ100" s="232"/>
      <c r="BA100" s="232"/>
      <c r="BB100" s="232"/>
      <c r="BC100" s="232"/>
      <c r="BD100" s="232"/>
      <c r="BE100" s="232"/>
      <c r="BF100" s="232"/>
      <c r="BG100" s="232"/>
      <c r="BH100" s="232"/>
      <c r="BI100" s="232"/>
      <c r="BJ100" s="232"/>
      <c r="BK100" s="232"/>
      <c r="BL100" s="232"/>
      <c r="BM100" s="232"/>
      <c r="BN100" s="232"/>
      <c r="BO100" s="232"/>
      <c r="BP100" s="232"/>
      <c r="BQ100" s="232"/>
      <c r="BR100" s="232"/>
      <c r="BS100" s="232"/>
      <c r="BT100" s="232"/>
      <c r="BU100" s="232"/>
      <c r="BV100" s="232"/>
      <c r="BW100" s="232"/>
      <c r="BX100" s="232"/>
      <c r="BY100" s="232"/>
      <c r="BZ100" s="232"/>
      <c r="CA100" s="232"/>
      <c r="CB100" s="232"/>
      <c r="CC100" s="232"/>
      <c r="CD100" s="232"/>
      <c r="CE100" s="232"/>
      <c r="CF100" s="232"/>
      <c r="CG100" s="232"/>
      <c r="CH100" s="232"/>
      <c r="CI100" s="232"/>
      <c r="CJ100" s="232"/>
      <c r="CK100" s="232"/>
      <c r="CL100" s="232"/>
      <c r="CM100" s="232"/>
      <c r="CN100" s="232"/>
      <c r="CO100" s="232"/>
      <c r="CP100" s="232"/>
      <c r="CQ100" s="232"/>
      <c r="CR100" s="232"/>
      <c r="CS100" s="232"/>
      <c r="CT100" s="232"/>
      <c r="CU100" s="232"/>
      <c r="CV100" s="232"/>
      <c r="CW100" s="232"/>
      <c r="CX100" s="232"/>
      <c r="CY100" s="232"/>
      <c r="CZ100" s="232"/>
      <c r="DA100" s="232"/>
      <c r="DB100" s="232"/>
      <c r="DC100" s="232"/>
      <c r="DD100" s="232"/>
      <c r="DE100" s="232"/>
      <c r="DF100" s="232"/>
      <c r="DG100" s="232"/>
      <c r="DH100" s="232"/>
      <c r="DI100" s="232"/>
      <c r="DJ100" s="232"/>
      <c r="DK100" s="232"/>
      <c r="DL100" s="232"/>
      <c r="DM100" s="232"/>
      <c r="DN100" s="232"/>
      <c r="DO100" s="232"/>
    </row>
    <row r="101" spans="1:119" ht="13.5" thickBot="1">
      <c r="A101" s="74"/>
      <c r="B101" s="94"/>
      <c r="C101" s="163" t="s">
        <v>365</v>
      </c>
      <c r="D101" s="71">
        <v>4170</v>
      </c>
      <c r="E101" s="33">
        <f>IF('Załącznik Nr 2 - wydatki'!E246&gt;0,'Załącznik Nr 2 - wydatki'!E246,"")</f>
        <v>8550</v>
      </c>
      <c r="F101" s="33">
        <f>IF('Załącznik Nr 2 - wydatki'!F246&gt;0,'Załącznik Nr 2 - wydatki'!F246,"")</f>
        <v>7200</v>
      </c>
      <c r="G101" s="33">
        <f>IF('Załącznik Nr 2 - wydatki'!G246&gt;0,'Załącznik Nr 2 - wydatki'!G246,"")</f>
        <v>7200</v>
      </c>
      <c r="H101" s="33">
        <f>IF('Załącznik Nr 2 - wydatki'!H246&gt;0,'Załącznik Nr 2 - wydatki'!H246,"")</f>
      </c>
      <c r="I101" s="33">
        <f>IF('Załącznik Nr 2 - wydatki'!I246&gt;0,'Załącznik Nr 2 - wydatki'!I246,"")</f>
      </c>
      <c r="J101" s="33">
        <f>IF('Załącznik Nr 2 - wydatki'!J246&gt;0,'Załącznik Nr 2 - wydatki'!J246,"")</f>
        <v>7200</v>
      </c>
      <c r="K101" s="64">
        <f t="shared" si="15"/>
        <v>0.8421052631578947</v>
      </c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232"/>
      <c r="AT101" s="232"/>
      <c r="AU101" s="232"/>
      <c r="AV101" s="232"/>
      <c r="AW101" s="232"/>
      <c r="AX101" s="232"/>
      <c r="AY101" s="232"/>
      <c r="AZ101" s="232"/>
      <c r="BA101" s="232"/>
      <c r="BB101" s="232"/>
      <c r="BC101" s="232"/>
      <c r="BD101" s="232"/>
      <c r="BE101" s="232"/>
      <c r="BF101" s="232"/>
      <c r="BG101" s="232"/>
      <c r="BH101" s="232"/>
      <c r="BI101" s="232"/>
      <c r="BJ101" s="232"/>
      <c r="BK101" s="232"/>
      <c r="BL101" s="232"/>
      <c r="BM101" s="232"/>
      <c r="BN101" s="232"/>
      <c r="BO101" s="232"/>
      <c r="BP101" s="232"/>
      <c r="BQ101" s="232"/>
      <c r="BR101" s="232"/>
      <c r="BS101" s="232"/>
      <c r="BT101" s="232"/>
      <c r="BU101" s="232"/>
      <c r="BV101" s="232"/>
      <c r="BW101" s="232"/>
      <c r="BX101" s="232"/>
      <c r="BY101" s="232"/>
      <c r="BZ101" s="232"/>
      <c r="CA101" s="232"/>
      <c r="CB101" s="232"/>
      <c r="CC101" s="232"/>
      <c r="CD101" s="232"/>
      <c r="CE101" s="232"/>
      <c r="CF101" s="232"/>
      <c r="CG101" s="232"/>
      <c r="CH101" s="232"/>
      <c r="CI101" s="232"/>
      <c r="CJ101" s="232"/>
      <c r="CK101" s="232"/>
      <c r="CL101" s="232"/>
      <c r="CM101" s="232"/>
      <c r="CN101" s="232"/>
      <c r="CO101" s="232"/>
      <c r="CP101" s="232"/>
      <c r="CQ101" s="232"/>
      <c r="CR101" s="232"/>
      <c r="CS101" s="232"/>
      <c r="CT101" s="232"/>
      <c r="CU101" s="232"/>
      <c r="CV101" s="232"/>
      <c r="CW101" s="232"/>
      <c r="CX101" s="232"/>
      <c r="CY101" s="232"/>
      <c r="CZ101" s="232"/>
      <c r="DA101" s="232"/>
      <c r="DB101" s="232"/>
      <c r="DC101" s="232"/>
      <c r="DD101" s="232"/>
      <c r="DE101" s="232"/>
      <c r="DF101" s="232"/>
      <c r="DG101" s="232"/>
      <c r="DH101" s="232"/>
      <c r="DI101" s="232"/>
      <c r="DJ101" s="232"/>
      <c r="DK101" s="232"/>
      <c r="DL101" s="232"/>
      <c r="DM101" s="232"/>
      <c r="DN101" s="232"/>
      <c r="DO101" s="232"/>
    </row>
    <row r="102" spans="1:119" ht="24.75" thickBot="1">
      <c r="A102" s="74"/>
      <c r="B102" s="94"/>
      <c r="C102" s="90" t="s">
        <v>366</v>
      </c>
      <c r="D102" s="71">
        <v>4180</v>
      </c>
      <c r="E102" s="33">
        <f>IF('Załącznik Nr 2 - wydatki'!E247&gt;0,'Załącznik Nr 2 - wydatki'!E247,"")</f>
        <v>181808</v>
      </c>
      <c r="F102" s="33">
        <f>IF('Załącznik Nr 2 - wydatki'!F247&gt;0,'Załącznik Nr 2 - wydatki'!F247,"")</f>
        <v>216740</v>
      </c>
      <c r="G102" s="33">
        <f>IF('Załącznik Nr 2 - wydatki'!G247&gt;0,'Załącznik Nr 2 - wydatki'!G247,"")</f>
        <v>194740</v>
      </c>
      <c r="H102" s="33">
        <f>IF('Załącznik Nr 2 - wydatki'!H247&gt;0,'Załącznik Nr 2 - wydatki'!H247,"")</f>
      </c>
      <c r="I102" s="33">
        <f>IF('Załącznik Nr 2 - wydatki'!I247&gt;0,'Załącznik Nr 2 - wydatki'!I247,"")</f>
      </c>
      <c r="J102" s="33">
        <f>IF('Załącznik Nr 2 - wydatki'!J247&gt;0,'Załącznik Nr 2 - wydatki'!J247,"")</f>
        <v>194740</v>
      </c>
      <c r="K102" s="64">
        <f t="shared" si="15"/>
        <v>1.0711299832790637</v>
      </c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2"/>
      <c r="AD102" s="232"/>
      <c r="AE102" s="232"/>
      <c r="AF102" s="232"/>
      <c r="AG102" s="232"/>
      <c r="AH102" s="232"/>
      <c r="AI102" s="232"/>
      <c r="AJ102" s="232"/>
      <c r="AK102" s="232"/>
      <c r="AL102" s="232"/>
      <c r="AM102" s="232"/>
      <c r="AN102" s="232"/>
      <c r="AO102" s="232"/>
      <c r="AP102" s="232"/>
      <c r="AQ102" s="232"/>
      <c r="AR102" s="232"/>
      <c r="AS102" s="232"/>
      <c r="AT102" s="232"/>
      <c r="AU102" s="232"/>
      <c r="AV102" s="232"/>
      <c r="AW102" s="232"/>
      <c r="AX102" s="232"/>
      <c r="AY102" s="232"/>
      <c r="AZ102" s="232"/>
      <c r="BA102" s="232"/>
      <c r="BB102" s="232"/>
      <c r="BC102" s="232"/>
      <c r="BD102" s="232"/>
      <c r="BE102" s="232"/>
      <c r="BF102" s="232"/>
      <c r="BG102" s="232"/>
      <c r="BH102" s="232"/>
      <c r="BI102" s="232"/>
      <c r="BJ102" s="232"/>
      <c r="BK102" s="232"/>
      <c r="BL102" s="232"/>
      <c r="BM102" s="232"/>
      <c r="BN102" s="232"/>
      <c r="BO102" s="232"/>
      <c r="BP102" s="232"/>
      <c r="BQ102" s="232"/>
      <c r="BR102" s="232"/>
      <c r="BS102" s="232"/>
      <c r="BT102" s="232"/>
      <c r="BU102" s="232"/>
      <c r="BV102" s="232"/>
      <c r="BW102" s="232"/>
      <c r="BX102" s="232"/>
      <c r="BY102" s="232"/>
      <c r="BZ102" s="232"/>
      <c r="CA102" s="232"/>
      <c r="CB102" s="232"/>
      <c r="CC102" s="232"/>
      <c r="CD102" s="232"/>
      <c r="CE102" s="232"/>
      <c r="CF102" s="232"/>
      <c r="CG102" s="232"/>
      <c r="CH102" s="232"/>
      <c r="CI102" s="232"/>
      <c r="CJ102" s="232"/>
      <c r="CK102" s="232"/>
      <c r="CL102" s="232"/>
      <c r="CM102" s="232"/>
      <c r="CN102" s="232"/>
      <c r="CO102" s="232"/>
      <c r="CP102" s="232"/>
      <c r="CQ102" s="232"/>
      <c r="CR102" s="232"/>
      <c r="CS102" s="232"/>
      <c r="CT102" s="232"/>
      <c r="CU102" s="232"/>
      <c r="CV102" s="232"/>
      <c r="CW102" s="232"/>
      <c r="CX102" s="232"/>
      <c r="CY102" s="232"/>
      <c r="CZ102" s="232"/>
      <c r="DA102" s="232"/>
      <c r="DB102" s="232"/>
      <c r="DC102" s="232"/>
      <c r="DD102" s="232"/>
      <c r="DE102" s="232"/>
      <c r="DF102" s="232"/>
      <c r="DG102" s="232"/>
      <c r="DH102" s="232"/>
      <c r="DI102" s="232"/>
      <c r="DJ102" s="232"/>
      <c r="DK102" s="232"/>
      <c r="DL102" s="232"/>
      <c r="DM102" s="232"/>
      <c r="DN102" s="232"/>
      <c r="DO102" s="232"/>
    </row>
    <row r="103" spans="1:119" ht="13.5" thickBot="1">
      <c r="A103" s="74"/>
      <c r="B103" s="94"/>
      <c r="C103" s="163" t="s">
        <v>163</v>
      </c>
      <c r="D103" s="71">
        <v>4210</v>
      </c>
      <c r="E103" s="33">
        <f>IF('Załącznik Nr 2 - wydatki'!E248&gt;0,'Załącznik Nr 2 - wydatki'!E248,"")</f>
        <v>237871</v>
      </c>
      <c r="F103" s="33">
        <f>IF('Załącznik Nr 2 - wydatki'!F248&gt;0,'Załącznik Nr 2 - wydatki'!F248,"")</f>
        <v>715818</v>
      </c>
      <c r="G103" s="33">
        <f>IF('Załącznik Nr 2 - wydatki'!G248&gt;0,'Załącznik Nr 2 - wydatki'!G248,"")</f>
        <v>250068</v>
      </c>
      <c r="H103" s="33">
        <f>IF('Załącznik Nr 2 - wydatki'!H248&gt;0,'Załącznik Nr 2 - wydatki'!H248,"")</f>
      </c>
      <c r="I103" s="33">
        <f>IF('Załącznik Nr 2 - wydatki'!I248&gt;0,'Załącznik Nr 2 - wydatki'!I248,"")</f>
      </c>
      <c r="J103" s="33">
        <f>IF('Załącznik Nr 2 - wydatki'!J248&gt;0,'Załącznik Nr 2 - wydatki'!J248,"")</f>
        <v>250068</v>
      </c>
      <c r="K103" s="64">
        <f t="shared" si="15"/>
        <v>1.051275691446204</v>
      </c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232"/>
      <c r="AM103" s="232"/>
      <c r="AN103" s="232"/>
      <c r="AO103" s="232"/>
      <c r="AP103" s="232"/>
      <c r="AQ103" s="232"/>
      <c r="AR103" s="232"/>
      <c r="AS103" s="232"/>
      <c r="AT103" s="232"/>
      <c r="AU103" s="232"/>
      <c r="AV103" s="232"/>
      <c r="AW103" s="232"/>
      <c r="AX103" s="232"/>
      <c r="AY103" s="232"/>
      <c r="AZ103" s="232"/>
      <c r="BA103" s="232"/>
      <c r="BB103" s="232"/>
      <c r="BC103" s="232"/>
      <c r="BD103" s="232"/>
      <c r="BE103" s="232"/>
      <c r="BF103" s="232"/>
      <c r="BG103" s="232"/>
      <c r="BH103" s="232"/>
      <c r="BI103" s="232"/>
      <c r="BJ103" s="232"/>
      <c r="BK103" s="232"/>
      <c r="BL103" s="232"/>
      <c r="BM103" s="232"/>
      <c r="BN103" s="232"/>
      <c r="BO103" s="232"/>
      <c r="BP103" s="232"/>
      <c r="BQ103" s="232"/>
      <c r="BR103" s="232"/>
      <c r="BS103" s="232"/>
      <c r="BT103" s="232"/>
      <c r="BU103" s="232"/>
      <c r="BV103" s="232"/>
      <c r="BW103" s="232"/>
      <c r="BX103" s="232"/>
      <c r="BY103" s="232"/>
      <c r="BZ103" s="232"/>
      <c r="CA103" s="232"/>
      <c r="CB103" s="232"/>
      <c r="CC103" s="232"/>
      <c r="CD103" s="232"/>
      <c r="CE103" s="232"/>
      <c r="CF103" s="232"/>
      <c r="CG103" s="232"/>
      <c r="CH103" s="232"/>
      <c r="CI103" s="232"/>
      <c r="CJ103" s="232"/>
      <c r="CK103" s="232"/>
      <c r="CL103" s="232"/>
      <c r="CM103" s="232"/>
      <c r="CN103" s="232"/>
      <c r="CO103" s="232"/>
      <c r="CP103" s="232"/>
      <c r="CQ103" s="232"/>
      <c r="CR103" s="232"/>
      <c r="CS103" s="232"/>
      <c r="CT103" s="232"/>
      <c r="CU103" s="232"/>
      <c r="CV103" s="232"/>
      <c r="CW103" s="232"/>
      <c r="CX103" s="232"/>
      <c r="CY103" s="232"/>
      <c r="CZ103" s="232"/>
      <c r="DA103" s="232"/>
      <c r="DB103" s="232"/>
      <c r="DC103" s="232"/>
      <c r="DD103" s="232"/>
      <c r="DE103" s="232"/>
      <c r="DF103" s="232"/>
      <c r="DG103" s="232"/>
      <c r="DH103" s="232"/>
      <c r="DI103" s="232"/>
      <c r="DJ103" s="232"/>
      <c r="DK103" s="232"/>
      <c r="DL103" s="232"/>
      <c r="DM103" s="232"/>
      <c r="DN103" s="232"/>
      <c r="DO103" s="232"/>
    </row>
    <row r="104" spans="1:119" ht="13.5" thickBot="1">
      <c r="A104" s="74"/>
      <c r="B104" s="94"/>
      <c r="C104" s="163" t="s">
        <v>205</v>
      </c>
      <c r="D104" s="71">
        <v>4220</v>
      </c>
      <c r="E104" s="33">
        <f>IF('Załącznik Nr 2 - wydatki'!E249&gt;0,'Załącznik Nr 2 - wydatki'!E249,"")</f>
        <v>1000</v>
      </c>
      <c r="F104" s="33">
        <f>IF('Załącznik Nr 2 - wydatki'!F249&gt;0,'Załącznik Nr 2 - wydatki'!F249,"")</f>
        <v>2000</v>
      </c>
      <c r="G104" s="33">
        <f>IF('Załącznik Nr 2 - wydatki'!G249&gt;0,'Załącznik Nr 2 - wydatki'!G249,"")</f>
        <v>1100</v>
      </c>
      <c r="H104" s="33">
        <f>IF('Załącznik Nr 2 - wydatki'!H249&gt;0,'Załącznik Nr 2 - wydatki'!H249,"")</f>
      </c>
      <c r="I104" s="33">
        <f>IF('Załącznik Nr 2 - wydatki'!I249&gt;0,'Załącznik Nr 2 - wydatki'!I249,"")</f>
      </c>
      <c r="J104" s="33">
        <f>IF('Załącznik Nr 2 - wydatki'!J249&gt;0,'Załącznik Nr 2 - wydatki'!J249,"")</f>
        <v>1100</v>
      </c>
      <c r="K104" s="64">
        <f t="shared" si="15"/>
        <v>1.1</v>
      </c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  <c r="W104" s="232"/>
      <c r="X104" s="232"/>
      <c r="Y104" s="232"/>
      <c r="Z104" s="232"/>
      <c r="AA104" s="232"/>
      <c r="AB104" s="232"/>
      <c r="AC104" s="232"/>
      <c r="AD104" s="232"/>
      <c r="AE104" s="232"/>
      <c r="AF104" s="232"/>
      <c r="AG104" s="232"/>
      <c r="AH104" s="232"/>
      <c r="AI104" s="232"/>
      <c r="AJ104" s="232"/>
      <c r="AK104" s="232"/>
      <c r="AL104" s="232"/>
      <c r="AM104" s="232"/>
      <c r="AN104" s="232"/>
      <c r="AO104" s="232"/>
      <c r="AP104" s="232"/>
      <c r="AQ104" s="232"/>
      <c r="AR104" s="232"/>
      <c r="AS104" s="232"/>
      <c r="AT104" s="232"/>
      <c r="AU104" s="232"/>
      <c r="AV104" s="232"/>
      <c r="AW104" s="232"/>
      <c r="AX104" s="232"/>
      <c r="AY104" s="232"/>
      <c r="AZ104" s="232"/>
      <c r="BA104" s="232"/>
      <c r="BB104" s="232"/>
      <c r="BC104" s="232"/>
      <c r="BD104" s="232"/>
      <c r="BE104" s="232"/>
      <c r="BF104" s="232"/>
      <c r="BG104" s="232"/>
      <c r="BH104" s="232"/>
      <c r="BI104" s="232"/>
      <c r="BJ104" s="232"/>
      <c r="BK104" s="232"/>
      <c r="BL104" s="232"/>
      <c r="BM104" s="232"/>
      <c r="BN104" s="232"/>
      <c r="BO104" s="232"/>
      <c r="BP104" s="232"/>
      <c r="BQ104" s="232"/>
      <c r="BR104" s="232"/>
      <c r="BS104" s="232"/>
      <c r="BT104" s="232"/>
      <c r="BU104" s="232"/>
      <c r="BV104" s="232"/>
      <c r="BW104" s="232"/>
      <c r="BX104" s="232"/>
      <c r="BY104" s="232"/>
      <c r="BZ104" s="232"/>
      <c r="CA104" s="232"/>
      <c r="CB104" s="232"/>
      <c r="CC104" s="232"/>
      <c r="CD104" s="232"/>
      <c r="CE104" s="232"/>
      <c r="CF104" s="232"/>
      <c r="CG104" s="232"/>
      <c r="CH104" s="232"/>
      <c r="CI104" s="232"/>
      <c r="CJ104" s="232"/>
      <c r="CK104" s="232"/>
      <c r="CL104" s="232"/>
      <c r="CM104" s="232"/>
      <c r="CN104" s="232"/>
      <c r="CO104" s="232"/>
      <c r="CP104" s="232"/>
      <c r="CQ104" s="232"/>
      <c r="CR104" s="232"/>
      <c r="CS104" s="232"/>
      <c r="CT104" s="232"/>
      <c r="CU104" s="232"/>
      <c r="CV104" s="232"/>
      <c r="CW104" s="232"/>
      <c r="CX104" s="232"/>
      <c r="CY104" s="232"/>
      <c r="CZ104" s="232"/>
      <c r="DA104" s="232"/>
      <c r="DB104" s="232"/>
      <c r="DC104" s="232"/>
      <c r="DD104" s="232"/>
      <c r="DE104" s="232"/>
      <c r="DF104" s="232"/>
      <c r="DG104" s="232"/>
      <c r="DH104" s="232"/>
      <c r="DI104" s="232"/>
      <c r="DJ104" s="232"/>
      <c r="DK104" s="232"/>
      <c r="DL104" s="232"/>
      <c r="DM104" s="232"/>
      <c r="DN104" s="232"/>
      <c r="DO104" s="232"/>
    </row>
    <row r="105" spans="1:119" ht="13.5" thickBot="1">
      <c r="A105" s="74"/>
      <c r="B105" s="94"/>
      <c r="C105" s="90" t="s">
        <v>201</v>
      </c>
      <c r="D105" s="71">
        <v>4230</v>
      </c>
      <c r="E105" s="33">
        <f>IF('Załącznik Nr 2 - wydatki'!E250&gt;0,'Załącznik Nr 2 - wydatki'!E250,"")</f>
        <v>1000</v>
      </c>
      <c r="F105" s="33">
        <f>IF('Załącznik Nr 2 - wydatki'!F250&gt;0,'Załącznik Nr 2 - wydatki'!F250,"")</f>
        <v>1000</v>
      </c>
      <c r="G105" s="33">
        <f>IF('Załącznik Nr 2 - wydatki'!G250&gt;0,'Załącznik Nr 2 - wydatki'!G250,"")</f>
        <v>1000</v>
      </c>
      <c r="H105" s="33">
        <f>IF('Załącznik Nr 2 - wydatki'!H250&gt;0,'Załącznik Nr 2 - wydatki'!H250,"")</f>
      </c>
      <c r="I105" s="33">
        <f>IF('Załącznik Nr 2 - wydatki'!I250&gt;0,'Załącznik Nr 2 - wydatki'!I250,"")</f>
      </c>
      <c r="J105" s="33">
        <f>IF('Załącznik Nr 2 - wydatki'!J250&gt;0,'Załącznik Nr 2 - wydatki'!J250,"")</f>
        <v>1000</v>
      </c>
      <c r="K105" s="64">
        <f t="shared" si="15"/>
        <v>1</v>
      </c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32"/>
      <c r="AJ105" s="232"/>
      <c r="AK105" s="232"/>
      <c r="AL105" s="232"/>
      <c r="AM105" s="232"/>
      <c r="AN105" s="232"/>
      <c r="AO105" s="232"/>
      <c r="AP105" s="232"/>
      <c r="AQ105" s="232"/>
      <c r="AR105" s="232"/>
      <c r="AS105" s="232"/>
      <c r="AT105" s="232"/>
      <c r="AU105" s="232"/>
      <c r="AV105" s="232"/>
      <c r="AW105" s="232"/>
      <c r="AX105" s="232"/>
      <c r="AY105" s="232"/>
      <c r="AZ105" s="232"/>
      <c r="BA105" s="232"/>
      <c r="BB105" s="232"/>
      <c r="BC105" s="232"/>
      <c r="BD105" s="232"/>
      <c r="BE105" s="232"/>
      <c r="BF105" s="232"/>
      <c r="BG105" s="232"/>
      <c r="BH105" s="232"/>
      <c r="BI105" s="232"/>
      <c r="BJ105" s="232"/>
      <c r="BK105" s="232"/>
      <c r="BL105" s="232"/>
      <c r="BM105" s="232"/>
      <c r="BN105" s="232"/>
      <c r="BO105" s="232"/>
      <c r="BP105" s="232"/>
      <c r="BQ105" s="232"/>
      <c r="BR105" s="232"/>
      <c r="BS105" s="232"/>
      <c r="BT105" s="232"/>
      <c r="BU105" s="232"/>
      <c r="BV105" s="232"/>
      <c r="BW105" s="232"/>
      <c r="BX105" s="232"/>
      <c r="BY105" s="232"/>
      <c r="BZ105" s="232"/>
      <c r="CA105" s="232"/>
      <c r="CB105" s="232"/>
      <c r="CC105" s="232"/>
      <c r="CD105" s="232"/>
      <c r="CE105" s="232"/>
      <c r="CF105" s="232"/>
      <c r="CG105" s="232"/>
      <c r="CH105" s="232"/>
      <c r="CI105" s="232"/>
      <c r="CJ105" s="232"/>
      <c r="CK105" s="232"/>
      <c r="CL105" s="232"/>
      <c r="CM105" s="232"/>
      <c r="CN105" s="232"/>
      <c r="CO105" s="232"/>
      <c r="CP105" s="232"/>
      <c r="CQ105" s="232"/>
      <c r="CR105" s="232"/>
      <c r="CS105" s="232"/>
      <c r="CT105" s="232"/>
      <c r="CU105" s="232"/>
      <c r="CV105" s="232"/>
      <c r="CW105" s="232"/>
      <c r="CX105" s="232"/>
      <c r="CY105" s="232"/>
      <c r="CZ105" s="232"/>
      <c r="DA105" s="232"/>
      <c r="DB105" s="232"/>
      <c r="DC105" s="232"/>
      <c r="DD105" s="232"/>
      <c r="DE105" s="232"/>
      <c r="DF105" s="232"/>
      <c r="DG105" s="232"/>
      <c r="DH105" s="232"/>
      <c r="DI105" s="232"/>
      <c r="DJ105" s="232"/>
      <c r="DK105" s="232"/>
      <c r="DL105" s="232"/>
      <c r="DM105" s="232"/>
      <c r="DN105" s="232"/>
      <c r="DO105" s="232"/>
    </row>
    <row r="106" spans="1:119" ht="13.5" thickBot="1">
      <c r="A106" s="74"/>
      <c r="B106" s="94"/>
      <c r="C106" s="163" t="s">
        <v>285</v>
      </c>
      <c r="D106" s="71">
        <v>4250</v>
      </c>
      <c r="E106" s="33">
        <f>IF('Załącznik Nr 2 - wydatki'!E251&gt;0,'Załącznik Nr 2 - wydatki'!E251,"")</f>
      </c>
      <c r="F106" s="33">
        <f>IF('Załącznik Nr 2 - wydatki'!F251&gt;0,'Załącznik Nr 2 - wydatki'!F251,"")</f>
      </c>
      <c r="G106" s="33">
        <f>IF('Załącznik Nr 2 - wydatki'!G251&gt;0,'Załącznik Nr 2 - wydatki'!G251,"")</f>
      </c>
      <c r="H106" s="33">
        <f>IF('Załącznik Nr 2 - wydatki'!H251&gt;0,'Załącznik Nr 2 - wydatki'!H251,"")</f>
      </c>
      <c r="I106" s="33">
        <f>IF('Załącznik Nr 2 - wydatki'!I251&gt;0,'Załącznik Nr 2 - wydatki'!I251,"")</f>
      </c>
      <c r="J106" s="33">
        <f>IF('Załącznik Nr 2 - wydatki'!J251&gt;0,'Załącznik Nr 2 - wydatki'!J251,"")</f>
      </c>
      <c r="K106" s="64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232"/>
      <c r="AJ106" s="232"/>
      <c r="AK106" s="232"/>
      <c r="AL106" s="232"/>
      <c r="AM106" s="232"/>
      <c r="AN106" s="232"/>
      <c r="AO106" s="232"/>
      <c r="AP106" s="232"/>
      <c r="AQ106" s="232"/>
      <c r="AR106" s="232"/>
      <c r="AS106" s="232"/>
      <c r="AT106" s="232"/>
      <c r="AU106" s="232"/>
      <c r="AV106" s="232"/>
      <c r="AW106" s="232"/>
      <c r="AX106" s="232"/>
      <c r="AY106" s="232"/>
      <c r="AZ106" s="232"/>
      <c r="BA106" s="232"/>
      <c r="BB106" s="232"/>
      <c r="BC106" s="232"/>
      <c r="BD106" s="232"/>
      <c r="BE106" s="232"/>
      <c r="BF106" s="232"/>
      <c r="BG106" s="232"/>
      <c r="BH106" s="232"/>
      <c r="BI106" s="232"/>
      <c r="BJ106" s="232"/>
      <c r="BK106" s="232"/>
      <c r="BL106" s="232"/>
      <c r="BM106" s="232"/>
      <c r="BN106" s="232"/>
      <c r="BO106" s="232"/>
      <c r="BP106" s="232"/>
      <c r="BQ106" s="232"/>
      <c r="BR106" s="232"/>
      <c r="BS106" s="232"/>
      <c r="BT106" s="232"/>
      <c r="BU106" s="232"/>
      <c r="BV106" s="232"/>
      <c r="BW106" s="232"/>
      <c r="BX106" s="232"/>
      <c r="BY106" s="232"/>
      <c r="BZ106" s="232"/>
      <c r="CA106" s="232"/>
      <c r="CB106" s="232"/>
      <c r="CC106" s="232"/>
      <c r="CD106" s="232"/>
      <c r="CE106" s="232"/>
      <c r="CF106" s="232"/>
      <c r="CG106" s="232"/>
      <c r="CH106" s="232"/>
      <c r="CI106" s="232"/>
      <c r="CJ106" s="232"/>
      <c r="CK106" s="232"/>
      <c r="CL106" s="232"/>
      <c r="CM106" s="232"/>
      <c r="CN106" s="232"/>
      <c r="CO106" s="232"/>
      <c r="CP106" s="232"/>
      <c r="CQ106" s="232"/>
      <c r="CR106" s="232"/>
      <c r="CS106" s="232"/>
      <c r="CT106" s="232"/>
      <c r="CU106" s="232"/>
      <c r="CV106" s="232"/>
      <c r="CW106" s="232"/>
      <c r="CX106" s="232"/>
      <c r="CY106" s="232"/>
      <c r="CZ106" s="232"/>
      <c r="DA106" s="232"/>
      <c r="DB106" s="232"/>
      <c r="DC106" s="232"/>
      <c r="DD106" s="232"/>
      <c r="DE106" s="232"/>
      <c r="DF106" s="232"/>
      <c r="DG106" s="232"/>
      <c r="DH106" s="232"/>
      <c r="DI106" s="232"/>
      <c r="DJ106" s="232"/>
      <c r="DK106" s="232"/>
      <c r="DL106" s="232"/>
      <c r="DM106" s="232"/>
      <c r="DN106" s="232"/>
      <c r="DO106" s="232"/>
    </row>
    <row r="107" spans="1:119" ht="13.5" thickBot="1">
      <c r="A107" s="74"/>
      <c r="B107" s="94"/>
      <c r="C107" s="163" t="s">
        <v>206</v>
      </c>
      <c r="D107" s="71">
        <v>4260</v>
      </c>
      <c r="E107" s="33">
        <f>IF('Załącznik Nr 2 - wydatki'!E252&gt;0,'Załącznik Nr 2 - wydatki'!E252,"")</f>
        <v>99124</v>
      </c>
      <c r="F107" s="33">
        <f>IF('Załącznik Nr 2 - wydatki'!F252&gt;0,'Załącznik Nr 2 - wydatki'!F252,"")</f>
        <v>150384</v>
      </c>
      <c r="G107" s="33">
        <f>IF('Załącznik Nr 2 - wydatki'!G252&gt;0,'Załącznik Nr 2 - wydatki'!G252,"")</f>
        <v>100384</v>
      </c>
      <c r="H107" s="33">
        <f>IF('Załącznik Nr 2 - wydatki'!H252&gt;0,'Załącznik Nr 2 - wydatki'!H252,"")</f>
      </c>
      <c r="I107" s="33">
        <f>IF('Załącznik Nr 2 - wydatki'!I252&gt;0,'Załącznik Nr 2 - wydatki'!I252,"")</f>
      </c>
      <c r="J107" s="33">
        <f>IF('Załącznik Nr 2 - wydatki'!J252&gt;0,'Załącznik Nr 2 - wydatki'!J252,"")</f>
        <v>100384</v>
      </c>
      <c r="K107" s="64">
        <f t="shared" si="15"/>
        <v>1.0127113514386021</v>
      </c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232"/>
      <c r="AM107" s="232"/>
      <c r="AN107" s="232"/>
      <c r="AO107" s="232"/>
      <c r="AP107" s="232"/>
      <c r="AQ107" s="232"/>
      <c r="AR107" s="232"/>
      <c r="AS107" s="232"/>
      <c r="AT107" s="232"/>
      <c r="AU107" s="232"/>
      <c r="AV107" s="232"/>
      <c r="AW107" s="232"/>
      <c r="AX107" s="232"/>
      <c r="AY107" s="232"/>
      <c r="AZ107" s="232"/>
      <c r="BA107" s="232"/>
      <c r="BB107" s="232"/>
      <c r="BC107" s="232"/>
      <c r="BD107" s="232"/>
      <c r="BE107" s="232"/>
      <c r="BF107" s="232"/>
      <c r="BG107" s="232"/>
      <c r="BH107" s="232"/>
      <c r="BI107" s="232"/>
      <c r="BJ107" s="232"/>
      <c r="BK107" s="232"/>
      <c r="BL107" s="232"/>
      <c r="BM107" s="232"/>
      <c r="BN107" s="232"/>
      <c r="BO107" s="232"/>
      <c r="BP107" s="232"/>
      <c r="BQ107" s="232"/>
      <c r="BR107" s="232"/>
      <c r="BS107" s="232"/>
      <c r="BT107" s="232"/>
      <c r="BU107" s="232"/>
      <c r="BV107" s="232"/>
      <c r="BW107" s="232"/>
      <c r="BX107" s="232"/>
      <c r="BY107" s="232"/>
      <c r="BZ107" s="232"/>
      <c r="CA107" s="232"/>
      <c r="CB107" s="232"/>
      <c r="CC107" s="232"/>
      <c r="CD107" s="232"/>
      <c r="CE107" s="232"/>
      <c r="CF107" s="232"/>
      <c r="CG107" s="232"/>
      <c r="CH107" s="232"/>
      <c r="CI107" s="232"/>
      <c r="CJ107" s="232"/>
      <c r="CK107" s="232"/>
      <c r="CL107" s="232"/>
      <c r="CM107" s="232"/>
      <c r="CN107" s="232"/>
      <c r="CO107" s="232"/>
      <c r="CP107" s="232"/>
      <c r="CQ107" s="232"/>
      <c r="CR107" s="232"/>
      <c r="CS107" s="232"/>
      <c r="CT107" s="232"/>
      <c r="CU107" s="232"/>
      <c r="CV107" s="232"/>
      <c r="CW107" s="232"/>
      <c r="CX107" s="232"/>
      <c r="CY107" s="232"/>
      <c r="CZ107" s="232"/>
      <c r="DA107" s="232"/>
      <c r="DB107" s="232"/>
      <c r="DC107" s="232"/>
      <c r="DD107" s="232"/>
      <c r="DE107" s="232"/>
      <c r="DF107" s="232"/>
      <c r="DG107" s="232"/>
      <c r="DH107" s="232"/>
      <c r="DI107" s="232"/>
      <c r="DJ107" s="232"/>
      <c r="DK107" s="232"/>
      <c r="DL107" s="232"/>
      <c r="DM107" s="232"/>
      <c r="DN107" s="232"/>
      <c r="DO107" s="232"/>
    </row>
    <row r="108" spans="1:119" ht="13.5" thickBot="1">
      <c r="A108" s="74"/>
      <c r="B108" s="94"/>
      <c r="C108" s="163" t="s">
        <v>118</v>
      </c>
      <c r="D108" s="71">
        <v>4270</v>
      </c>
      <c r="E108" s="33">
        <f>IF('Załącznik Nr 2 - wydatki'!E253&gt;0,'Załącznik Nr 2 - wydatki'!E253,"")</f>
        <v>51987</v>
      </c>
      <c r="F108" s="33">
        <f>IF('Załącznik Nr 2 - wydatki'!F253&gt;0,'Załącznik Nr 2 - wydatki'!F253,"")</f>
        <v>107815</v>
      </c>
      <c r="G108" s="33">
        <f>IF('Załącznik Nr 2 - wydatki'!G253&gt;0,'Załącznik Nr 2 - wydatki'!G253,"")</f>
        <v>54815</v>
      </c>
      <c r="H108" s="33">
        <f>IF('Załącznik Nr 2 - wydatki'!H253&gt;0,'Załącznik Nr 2 - wydatki'!H253,"")</f>
      </c>
      <c r="I108" s="33">
        <f>IF('Załącznik Nr 2 - wydatki'!I253&gt;0,'Załącznik Nr 2 - wydatki'!I253,"")</f>
      </c>
      <c r="J108" s="33">
        <f>IF('Załącznik Nr 2 - wydatki'!J253&gt;0,'Załącznik Nr 2 - wydatki'!J253,"")</f>
        <v>54815</v>
      </c>
      <c r="K108" s="64">
        <f t="shared" si="15"/>
        <v>1.05439821493835</v>
      </c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232"/>
      <c r="AF108" s="232"/>
      <c r="AG108" s="232"/>
      <c r="AH108" s="232"/>
      <c r="AI108" s="232"/>
      <c r="AJ108" s="232"/>
      <c r="AK108" s="232"/>
      <c r="AL108" s="232"/>
      <c r="AM108" s="232"/>
      <c r="AN108" s="232"/>
      <c r="AO108" s="232"/>
      <c r="AP108" s="232"/>
      <c r="AQ108" s="232"/>
      <c r="AR108" s="232"/>
      <c r="AS108" s="232"/>
      <c r="AT108" s="232"/>
      <c r="AU108" s="232"/>
      <c r="AV108" s="232"/>
      <c r="AW108" s="232"/>
      <c r="AX108" s="232"/>
      <c r="AY108" s="232"/>
      <c r="AZ108" s="232"/>
      <c r="BA108" s="232"/>
      <c r="BB108" s="232"/>
      <c r="BC108" s="232"/>
      <c r="BD108" s="232"/>
      <c r="BE108" s="232"/>
      <c r="BF108" s="232"/>
      <c r="BG108" s="232"/>
      <c r="BH108" s="232"/>
      <c r="BI108" s="232"/>
      <c r="BJ108" s="232"/>
      <c r="BK108" s="232"/>
      <c r="BL108" s="232"/>
      <c r="BM108" s="232"/>
      <c r="BN108" s="232"/>
      <c r="BO108" s="232"/>
      <c r="BP108" s="232"/>
      <c r="BQ108" s="232"/>
      <c r="BR108" s="232"/>
      <c r="BS108" s="232"/>
      <c r="BT108" s="232"/>
      <c r="BU108" s="232"/>
      <c r="BV108" s="232"/>
      <c r="BW108" s="232"/>
      <c r="BX108" s="232"/>
      <c r="BY108" s="232"/>
      <c r="BZ108" s="232"/>
      <c r="CA108" s="232"/>
      <c r="CB108" s="232"/>
      <c r="CC108" s="232"/>
      <c r="CD108" s="232"/>
      <c r="CE108" s="232"/>
      <c r="CF108" s="232"/>
      <c r="CG108" s="232"/>
      <c r="CH108" s="232"/>
      <c r="CI108" s="232"/>
      <c r="CJ108" s="232"/>
      <c r="CK108" s="232"/>
      <c r="CL108" s="232"/>
      <c r="CM108" s="232"/>
      <c r="CN108" s="232"/>
      <c r="CO108" s="232"/>
      <c r="CP108" s="232"/>
      <c r="CQ108" s="232"/>
      <c r="CR108" s="232"/>
      <c r="CS108" s="232"/>
      <c r="CT108" s="232"/>
      <c r="CU108" s="232"/>
      <c r="CV108" s="232"/>
      <c r="CW108" s="232"/>
      <c r="CX108" s="232"/>
      <c r="CY108" s="232"/>
      <c r="CZ108" s="232"/>
      <c r="DA108" s="232"/>
      <c r="DB108" s="232"/>
      <c r="DC108" s="232"/>
      <c r="DD108" s="232"/>
      <c r="DE108" s="232"/>
      <c r="DF108" s="232"/>
      <c r="DG108" s="232"/>
      <c r="DH108" s="232"/>
      <c r="DI108" s="232"/>
      <c r="DJ108" s="232"/>
      <c r="DK108" s="232"/>
      <c r="DL108" s="232"/>
      <c r="DM108" s="232"/>
      <c r="DN108" s="232"/>
      <c r="DO108" s="232"/>
    </row>
    <row r="109" spans="1:119" ht="13.5" thickBot="1">
      <c r="A109" s="74"/>
      <c r="B109" s="94"/>
      <c r="C109" s="163" t="s">
        <v>59</v>
      </c>
      <c r="D109" s="71">
        <v>4280</v>
      </c>
      <c r="E109" s="33">
        <f>IF('Załącznik Nr 2 - wydatki'!E254&gt;0,'Załącznik Nr 2 - wydatki'!E254,"")</f>
        <v>10000</v>
      </c>
      <c r="F109" s="33">
        <f>IF('Załącznik Nr 2 - wydatki'!F254&gt;0,'Załącznik Nr 2 - wydatki'!F254,"")</f>
        <v>43275</v>
      </c>
      <c r="G109" s="33">
        <f>IF('Załącznik Nr 2 - wydatki'!G254&gt;0,'Załącznik Nr 2 - wydatki'!G254,"")</f>
        <v>11960</v>
      </c>
      <c r="H109" s="33">
        <f>IF('Załącznik Nr 2 - wydatki'!H254&gt;0,'Załącznik Nr 2 - wydatki'!H254,"")</f>
      </c>
      <c r="I109" s="33">
        <f>IF('Załącznik Nr 2 - wydatki'!I254&gt;0,'Załącznik Nr 2 - wydatki'!I254,"")</f>
      </c>
      <c r="J109" s="33">
        <f>IF('Załącznik Nr 2 - wydatki'!J254&gt;0,'Załącznik Nr 2 - wydatki'!J254,"")</f>
        <v>11960</v>
      </c>
      <c r="K109" s="64">
        <f t="shared" si="15"/>
        <v>1.196</v>
      </c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2"/>
      <c r="AS109" s="232"/>
      <c r="AT109" s="232"/>
      <c r="AU109" s="232"/>
      <c r="AV109" s="232"/>
      <c r="AW109" s="232"/>
      <c r="AX109" s="232"/>
      <c r="AY109" s="232"/>
      <c r="AZ109" s="232"/>
      <c r="BA109" s="232"/>
      <c r="BB109" s="232"/>
      <c r="BC109" s="232"/>
      <c r="BD109" s="232"/>
      <c r="BE109" s="232"/>
      <c r="BF109" s="232"/>
      <c r="BG109" s="232"/>
      <c r="BH109" s="232"/>
      <c r="BI109" s="232"/>
      <c r="BJ109" s="232"/>
      <c r="BK109" s="232"/>
      <c r="BL109" s="232"/>
      <c r="BM109" s="232"/>
      <c r="BN109" s="232"/>
      <c r="BO109" s="232"/>
      <c r="BP109" s="232"/>
      <c r="BQ109" s="232"/>
      <c r="BR109" s="232"/>
      <c r="BS109" s="232"/>
      <c r="BT109" s="232"/>
      <c r="BU109" s="232"/>
      <c r="BV109" s="232"/>
      <c r="BW109" s="232"/>
      <c r="BX109" s="232"/>
      <c r="BY109" s="232"/>
      <c r="BZ109" s="232"/>
      <c r="CA109" s="232"/>
      <c r="CB109" s="232"/>
      <c r="CC109" s="232"/>
      <c r="CD109" s="232"/>
      <c r="CE109" s="232"/>
      <c r="CF109" s="232"/>
      <c r="CG109" s="232"/>
      <c r="CH109" s="232"/>
      <c r="CI109" s="232"/>
      <c r="CJ109" s="232"/>
      <c r="CK109" s="232"/>
      <c r="CL109" s="232"/>
      <c r="CM109" s="232"/>
      <c r="CN109" s="232"/>
      <c r="CO109" s="232"/>
      <c r="CP109" s="232"/>
      <c r="CQ109" s="232"/>
      <c r="CR109" s="232"/>
      <c r="CS109" s="232"/>
      <c r="CT109" s="232"/>
      <c r="CU109" s="232"/>
      <c r="CV109" s="232"/>
      <c r="CW109" s="232"/>
      <c r="CX109" s="232"/>
      <c r="CY109" s="232"/>
      <c r="CZ109" s="232"/>
      <c r="DA109" s="232"/>
      <c r="DB109" s="232"/>
      <c r="DC109" s="232"/>
      <c r="DD109" s="232"/>
      <c r="DE109" s="232"/>
      <c r="DF109" s="232"/>
      <c r="DG109" s="232"/>
      <c r="DH109" s="232"/>
      <c r="DI109" s="232"/>
      <c r="DJ109" s="232"/>
      <c r="DK109" s="232"/>
      <c r="DL109" s="232"/>
      <c r="DM109" s="232"/>
      <c r="DN109" s="232"/>
      <c r="DO109" s="232"/>
    </row>
    <row r="110" spans="1:119" ht="13.5" thickBot="1">
      <c r="A110" s="74"/>
      <c r="B110" s="94"/>
      <c r="C110" s="163" t="s">
        <v>119</v>
      </c>
      <c r="D110" s="71">
        <v>4300</v>
      </c>
      <c r="E110" s="33">
        <f>IF('Załącznik Nr 2 - wydatki'!E255&gt;0,'Załącznik Nr 2 - wydatki'!E255,"")</f>
        <v>69896</v>
      </c>
      <c r="F110" s="33">
        <f>IF('Załącznik Nr 2 - wydatki'!F255&gt;0,'Załącznik Nr 2 - wydatki'!F255,"")</f>
        <v>123670</v>
      </c>
      <c r="G110" s="33">
        <f>IF('Załącznik Nr 2 - wydatki'!G255&gt;0,'Załącznik Nr 2 - wydatki'!G255,"")</f>
        <v>61910</v>
      </c>
      <c r="H110" s="33">
        <f>IF('Załącznik Nr 2 - wydatki'!H255&gt;0,'Załącznik Nr 2 - wydatki'!H255,"")</f>
      </c>
      <c r="I110" s="33">
        <f>IF('Załącznik Nr 2 - wydatki'!I255&gt;0,'Załącznik Nr 2 - wydatki'!I255,"")</f>
      </c>
      <c r="J110" s="33">
        <f>IF('Załącznik Nr 2 - wydatki'!J255&gt;0,'Załącznik Nr 2 - wydatki'!J255,"")</f>
        <v>61910</v>
      </c>
      <c r="K110" s="64">
        <f t="shared" si="15"/>
        <v>0.8857445347373241</v>
      </c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  <c r="AB110" s="232"/>
      <c r="AC110" s="232"/>
      <c r="AD110" s="232"/>
      <c r="AE110" s="232"/>
      <c r="AF110" s="232"/>
      <c r="AG110" s="232"/>
      <c r="AH110" s="232"/>
      <c r="AI110" s="232"/>
      <c r="AJ110" s="232"/>
      <c r="AK110" s="232"/>
      <c r="AL110" s="232"/>
      <c r="AM110" s="232"/>
      <c r="AN110" s="232"/>
      <c r="AO110" s="232"/>
      <c r="AP110" s="232"/>
      <c r="AQ110" s="232"/>
      <c r="AR110" s="232"/>
      <c r="AS110" s="232"/>
      <c r="AT110" s="232"/>
      <c r="AU110" s="232"/>
      <c r="AV110" s="232"/>
      <c r="AW110" s="232"/>
      <c r="AX110" s="232"/>
      <c r="AY110" s="232"/>
      <c r="AZ110" s="232"/>
      <c r="BA110" s="232"/>
      <c r="BB110" s="232"/>
      <c r="BC110" s="232"/>
      <c r="BD110" s="232"/>
      <c r="BE110" s="232"/>
      <c r="BF110" s="232"/>
      <c r="BG110" s="232"/>
      <c r="BH110" s="232"/>
      <c r="BI110" s="232"/>
      <c r="BJ110" s="232"/>
      <c r="BK110" s="232"/>
      <c r="BL110" s="232"/>
      <c r="BM110" s="232"/>
      <c r="BN110" s="232"/>
      <c r="BO110" s="232"/>
      <c r="BP110" s="232"/>
      <c r="BQ110" s="232"/>
      <c r="BR110" s="232"/>
      <c r="BS110" s="232"/>
      <c r="BT110" s="232"/>
      <c r="BU110" s="232"/>
      <c r="BV110" s="232"/>
      <c r="BW110" s="232"/>
      <c r="BX110" s="232"/>
      <c r="BY110" s="232"/>
      <c r="BZ110" s="232"/>
      <c r="CA110" s="232"/>
      <c r="CB110" s="232"/>
      <c r="CC110" s="232"/>
      <c r="CD110" s="232"/>
      <c r="CE110" s="232"/>
      <c r="CF110" s="232"/>
      <c r="CG110" s="232"/>
      <c r="CH110" s="232"/>
      <c r="CI110" s="232"/>
      <c r="CJ110" s="232"/>
      <c r="CK110" s="232"/>
      <c r="CL110" s="232"/>
      <c r="CM110" s="232"/>
      <c r="CN110" s="232"/>
      <c r="CO110" s="232"/>
      <c r="CP110" s="232"/>
      <c r="CQ110" s="232"/>
      <c r="CR110" s="232"/>
      <c r="CS110" s="232"/>
      <c r="CT110" s="232"/>
      <c r="CU110" s="232"/>
      <c r="CV110" s="232"/>
      <c r="CW110" s="232"/>
      <c r="CX110" s="232"/>
      <c r="CY110" s="232"/>
      <c r="CZ110" s="232"/>
      <c r="DA110" s="232"/>
      <c r="DB110" s="232"/>
      <c r="DC110" s="232"/>
      <c r="DD110" s="232"/>
      <c r="DE110" s="232"/>
      <c r="DF110" s="232"/>
      <c r="DG110" s="232"/>
      <c r="DH110" s="232"/>
      <c r="DI110" s="232"/>
      <c r="DJ110" s="232"/>
      <c r="DK110" s="232"/>
      <c r="DL110" s="232"/>
      <c r="DM110" s="232"/>
      <c r="DN110" s="232"/>
      <c r="DO110" s="232"/>
    </row>
    <row r="111" spans="1:119" ht="13.5" thickBot="1">
      <c r="A111" s="74"/>
      <c r="B111" s="94"/>
      <c r="C111" s="163" t="s">
        <v>120</v>
      </c>
      <c r="D111" s="71">
        <v>4410</v>
      </c>
      <c r="E111" s="33">
        <f>IF('Załącznik Nr 2 - wydatki'!E256&gt;0,'Załącznik Nr 2 - wydatki'!E256,"")</f>
        <v>5000</v>
      </c>
      <c r="F111" s="33">
        <f>IF('Załącznik Nr 2 - wydatki'!F256&gt;0,'Załącznik Nr 2 - wydatki'!F256,"")</f>
        <v>5500</v>
      </c>
      <c r="G111" s="33">
        <f>IF('Załącznik Nr 2 - wydatki'!G256&gt;0,'Załącznik Nr 2 - wydatki'!G256,"")</f>
        <v>5000</v>
      </c>
      <c r="H111" s="33">
        <f>IF('Załącznik Nr 2 - wydatki'!H256&gt;0,'Załącznik Nr 2 - wydatki'!H256,"")</f>
      </c>
      <c r="I111" s="33">
        <f>IF('Załącznik Nr 2 - wydatki'!I256&gt;0,'Załącznik Nr 2 - wydatki'!I256,"")</f>
      </c>
      <c r="J111" s="33">
        <f>IF('Załącznik Nr 2 - wydatki'!J256&gt;0,'Załącznik Nr 2 - wydatki'!J256,"")</f>
        <v>5000</v>
      </c>
      <c r="K111" s="64">
        <f t="shared" si="15"/>
        <v>1</v>
      </c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2"/>
      <c r="AD111" s="232"/>
      <c r="AE111" s="232"/>
      <c r="AF111" s="232"/>
      <c r="AG111" s="232"/>
      <c r="AH111" s="232"/>
      <c r="AI111" s="232"/>
      <c r="AJ111" s="232"/>
      <c r="AK111" s="232"/>
      <c r="AL111" s="232"/>
      <c r="AM111" s="232"/>
      <c r="AN111" s="232"/>
      <c r="AO111" s="232"/>
      <c r="AP111" s="232"/>
      <c r="AQ111" s="232"/>
      <c r="AR111" s="232"/>
      <c r="AS111" s="232"/>
      <c r="AT111" s="232"/>
      <c r="AU111" s="232"/>
      <c r="AV111" s="232"/>
      <c r="AW111" s="232"/>
      <c r="AX111" s="232"/>
      <c r="AY111" s="232"/>
      <c r="AZ111" s="232"/>
      <c r="BA111" s="232"/>
      <c r="BB111" s="232"/>
      <c r="BC111" s="232"/>
      <c r="BD111" s="232"/>
      <c r="BE111" s="232"/>
      <c r="BF111" s="232"/>
      <c r="BG111" s="232"/>
      <c r="BH111" s="232"/>
      <c r="BI111" s="232"/>
      <c r="BJ111" s="232"/>
      <c r="BK111" s="232"/>
      <c r="BL111" s="232"/>
      <c r="BM111" s="232"/>
      <c r="BN111" s="232"/>
      <c r="BO111" s="232"/>
      <c r="BP111" s="232"/>
      <c r="BQ111" s="232"/>
      <c r="BR111" s="232"/>
      <c r="BS111" s="232"/>
      <c r="BT111" s="232"/>
      <c r="BU111" s="232"/>
      <c r="BV111" s="232"/>
      <c r="BW111" s="232"/>
      <c r="BX111" s="232"/>
      <c r="BY111" s="232"/>
      <c r="BZ111" s="232"/>
      <c r="CA111" s="232"/>
      <c r="CB111" s="232"/>
      <c r="CC111" s="232"/>
      <c r="CD111" s="232"/>
      <c r="CE111" s="232"/>
      <c r="CF111" s="232"/>
      <c r="CG111" s="232"/>
      <c r="CH111" s="232"/>
      <c r="CI111" s="232"/>
      <c r="CJ111" s="232"/>
      <c r="CK111" s="232"/>
      <c r="CL111" s="232"/>
      <c r="CM111" s="232"/>
      <c r="CN111" s="232"/>
      <c r="CO111" s="232"/>
      <c r="CP111" s="232"/>
      <c r="CQ111" s="232"/>
      <c r="CR111" s="232"/>
      <c r="CS111" s="232"/>
      <c r="CT111" s="232"/>
      <c r="CU111" s="232"/>
      <c r="CV111" s="232"/>
      <c r="CW111" s="232"/>
      <c r="CX111" s="232"/>
      <c r="CY111" s="232"/>
      <c r="CZ111" s="232"/>
      <c r="DA111" s="232"/>
      <c r="DB111" s="232"/>
      <c r="DC111" s="232"/>
      <c r="DD111" s="232"/>
      <c r="DE111" s="232"/>
      <c r="DF111" s="232"/>
      <c r="DG111" s="232"/>
      <c r="DH111" s="232"/>
      <c r="DI111" s="232"/>
      <c r="DJ111" s="232"/>
      <c r="DK111" s="232"/>
      <c r="DL111" s="232"/>
      <c r="DM111" s="232"/>
      <c r="DN111" s="232"/>
      <c r="DO111" s="232"/>
    </row>
    <row r="112" spans="1:119" ht="13.5" thickBot="1">
      <c r="A112" s="74"/>
      <c r="B112" s="94"/>
      <c r="C112" s="163" t="s">
        <v>121</v>
      </c>
      <c r="D112" s="71">
        <v>4430</v>
      </c>
      <c r="E112" s="33">
        <f>IF('Załącznik Nr 2 - wydatki'!E257&gt;0,'Załącznik Nr 2 - wydatki'!E257,"")</f>
        <v>27039</v>
      </c>
      <c r="F112" s="33">
        <f>IF('Załącznik Nr 2 - wydatki'!F257&gt;0,'Załącznik Nr 2 - wydatki'!F257,"")</f>
        <v>28667</v>
      </c>
      <c r="G112" s="33">
        <f>IF('Załącznik Nr 2 - wydatki'!G257&gt;0,'Załącznik Nr 2 - wydatki'!G257,"")</f>
        <v>23967</v>
      </c>
      <c r="H112" s="33">
        <f>IF('Załącznik Nr 2 - wydatki'!H257&gt;0,'Załącznik Nr 2 - wydatki'!H257,"")</f>
      </c>
      <c r="I112" s="33">
        <f>IF('Załącznik Nr 2 - wydatki'!I257&gt;0,'Załącznik Nr 2 - wydatki'!I257,"")</f>
      </c>
      <c r="J112" s="33">
        <f>IF('Załącznik Nr 2 - wydatki'!J257&gt;0,'Załącznik Nr 2 - wydatki'!J257,"")</f>
        <v>23967</v>
      </c>
      <c r="K112" s="64">
        <f t="shared" si="15"/>
        <v>0.8863863308554311</v>
      </c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W112" s="232"/>
      <c r="X112" s="232"/>
      <c r="Y112" s="232"/>
      <c r="Z112" s="232"/>
      <c r="AA112" s="232"/>
      <c r="AB112" s="232"/>
      <c r="AC112" s="232"/>
      <c r="AD112" s="232"/>
      <c r="AE112" s="232"/>
      <c r="AF112" s="232"/>
      <c r="AG112" s="232"/>
      <c r="AH112" s="232"/>
      <c r="AI112" s="232"/>
      <c r="AJ112" s="232"/>
      <c r="AK112" s="232"/>
      <c r="AL112" s="232"/>
      <c r="AM112" s="232"/>
      <c r="AN112" s="232"/>
      <c r="AO112" s="232"/>
      <c r="AP112" s="232"/>
      <c r="AQ112" s="232"/>
      <c r="AR112" s="232"/>
      <c r="AS112" s="232"/>
      <c r="AT112" s="232"/>
      <c r="AU112" s="232"/>
      <c r="AV112" s="232"/>
      <c r="AW112" s="232"/>
      <c r="AX112" s="232"/>
      <c r="AY112" s="232"/>
      <c r="AZ112" s="232"/>
      <c r="BA112" s="232"/>
      <c r="BB112" s="232"/>
      <c r="BC112" s="232"/>
      <c r="BD112" s="232"/>
      <c r="BE112" s="232"/>
      <c r="BF112" s="232"/>
      <c r="BG112" s="232"/>
      <c r="BH112" s="232"/>
      <c r="BI112" s="232"/>
      <c r="BJ112" s="232"/>
      <c r="BK112" s="232"/>
      <c r="BL112" s="232"/>
      <c r="BM112" s="232"/>
      <c r="BN112" s="232"/>
      <c r="BO112" s="232"/>
      <c r="BP112" s="232"/>
      <c r="BQ112" s="232"/>
      <c r="BR112" s="232"/>
      <c r="BS112" s="232"/>
      <c r="BT112" s="232"/>
      <c r="BU112" s="232"/>
      <c r="BV112" s="232"/>
      <c r="BW112" s="232"/>
      <c r="BX112" s="232"/>
      <c r="BY112" s="232"/>
      <c r="BZ112" s="232"/>
      <c r="CA112" s="232"/>
      <c r="CB112" s="232"/>
      <c r="CC112" s="232"/>
      <c r="CD112" s="232"/>
      <c r="CE112" s="232"/>
      <c r="CF112" s="232"/>
      <c r="CG112" s="232"/>
      <c r="CH112" s="232"/>
      <c r="CI112" s="232"/>
      <c r="CJ112" s="232"/>
      <c r="CK112" s="232"/>
      <c r="CL112" s="232"/>
      <c r="CM112" s="232"/>
      <c r="CN112" s="232"/>
      <c r="CO112" s="232"/>
      <c r="CP112" s="232"/>
      <c r="CQ112" s="232"/>
      <c r="CR112" s="232"/>
      <c r="CS112" s="232"/>
      <c r="CT112" s="232"/>
      <c r="CU112" s="232"/>
      <c r="CV112" s="232"/>
      <c r="CW112" s="232"/>
      <c r="CX112" s="232"/>
      <c r="CY112" s="232"/>
      <c r="CZ112" s="232"/>
      <c r="DA112" s="232"/>
      <c r="DB112" s="232"/>
      <c r="DC112" s="232"/>
      <c r="DD112" s="232"/>
      <c r="DE112" s="232"/>
      <c r="DF112" s="232"/>
      <c r="DG112" s="232"/>
      <c r="DH112" s="232"/>
      <c r="DI112" s="232"/>
      <c r="DJ112" s="232"/>
      <c r="DK112" s="232"/>
      <c r="DL112" s="232"/>
      <c r="DM112" s="232"/>
      <c r="DN112" s="232"/>
      <c r="DO112" s="232"/>
    </row>
    <row r="113" spans="1:119" ht="13.5" thickBot="1">
      <c r="A113" s="74"/>
      <c r="B113" s="94"/>
      <c r="C113" s="163" t="s">
        <v>207</v>
      </c>
      <c r="D113" s="71">
        <v>4440</v>
      </c>
      <c r="E113" s="33">
        <f>IF('Załącznik Nr 2 - wydatki'!E258&gt;0,'Załącznik Nr 2 - wydatki'!E258,"")</f>
        <v>3220</v>
      </c>
      <c r="F113" s="33">
        <f>IF('Załącznik Nr 2 - wydatki'!F258&gt;0,'Załącznik Nr 2 - wydatki'!F258,"")</f>
        <v>3641</v>
      </c>
      <c r="G113" s="33">
        <f>IF('Załącznik Nr 2 - wydatki'!G258&gt;0,'Załącznik Nr 2 - wydatki'!G258,"")</f>
        <v>3641</v>
      </c>
      <c r="H113" s="33">
        <f>IF('Załącznik Nr 2 - wydatki'!H258&gt;0,'Załącznik Nr 2 - wydatki'!H258,"")</f>
      </c>
      <c r="I113" s="33">
        <f>IF('Załącznik Nr 2 - wydatki'!I258&gt;0,'Załącznik Nr 2 - wydatki'!I258,"")</f>
      </c>
      <c r="J113" s="33">
        <f>IF('Załącznik Nr 2 - wydatki'!J258&gt;0,'Załącznik Nr 2 - wydatki'!J258,"")</f>
        <v>3641</v>
      </c>
      <c r="K113" s="64">
        <f t="shared" si="15"/>
        <v>1.130745341614907</v>
      </c>
      <c r="L113" s="232"/>
      <c r="M113" s="232"/>
      <c r="N113" s="232"/>
      <c r="O113" s="232"/>
      <c r="P113" s="232"/>
      <c r="Q113" s="232"/>
      <c r="R113" s="232"/>
      <c r="S113" s="232"/>
      <c r="T113" s="232"/>
      <c r="U113" s="232"/>
      <c r="V113" s="232"/>
      <c r="W113" s="232"/>
      <c r="X113" s="232"/>
      <c r="Y113" s="232"/>
      <c r="Z113" s="232"/>
      <c r="AA113" s="232"/>
      <c r="AB113" s="232"/>
      <c r="AC113" s="232"/>
      <c r="AD113" s="232"/>
      <c r="AE113" s="232"/>
      <c r="AF113" s="232"/>
      <c r="AG113" s="232"/>
      <c r="AH113" s="232"/>
      <c r="AI113" s="232"/>
      <c r="AJ113" s="232"/>
      <c r="AK113" s="232"/>
      <c r="AL113" s="232"/>
      <c r="AM113" s="232"/>
      <c r="AN113" s="232"/>
      <c r="AO113" s="232"/>
      <c r="AP113" s="232"/>
      <c r="AQ113" s="232"/>
      <c r="AR113" s="232"/>
      <c r="AS113" s="232"/>
      <c r="AT113" s="232"/>
      <c r="AU113" s="232"/>
      <c r="AV113" s="232"/>
      <c r="AW113" s="232"/>
      <c r="AX113" s="232"/>
      <c r="AY113" s="232"/>
      <c r="AZ113" s="232"/>
      <c r="BA113" s="232"/>
      <c r="BB113" s="232"/>
      <c r="BC113" s="232"/>
      <c r="BD113" s="232"/>
      <c r="BE113" s="232"/>
      <c r="BF113" s="232"/>
      <c r="BG113" s="232"/>
      <c r="BH113" s="232"/>
      <c r="BI113" s="232"/>
      <c r="BJ113" s="232"/>
      <c r="BK113" s="232"/>
      <c r="BL113" s="232"/>
      <c r="BM113" s="232"/>
      <c r="BN113" s="232"/>
      <c r="BO113" s="232"/>
      <c r="BP113" s="232"/>
      <c r="BQ113" s="232"/>
      <c r="BR113" s="232"/>
      <c r="BS113" s="232"/>
      <c r="BT113" s="232"/>
      <c r="BU113" s="232"/>
      <c r="BV113" s="232"/>
      <c r="BW113" s="232"/>
      <c r="BX113" s="232"/>
      <c r="BY113" s="232"/>
      <c r="BZ113" s="232"/>
      <c r="CA113" s="232"/>
      <c r="CB113" s="232"/>
      <c r="CC113" s="232"/>
      <c r="CD113" s="232"/>
      <c r="CE113" s="232"/>
      <c r="CF113" s="232"/>
      <c r="CG113" s="232"/>
      <c r="CH113" s="232"/>
      <c r="CI113" s="232"/>
      <c r="CJ113" s="232"/>
      <c r="CK113" s="232"/>
      <c r="CL113" s="232"/>
      <c r="CM113" s="232"/>
      <c r="CN113" s="232"/>
      <c r="CO113" s="232"/>
      <c r="CP113" s="232"/>
      <c r="CQ113" s="232"/>
      <c r="CR113" s="232"/>
      <c r="CS113" s="232"/>
      <c r="CT113" s="232"/>
      <c r="CU113" s="232"/>
      <c r="CV113" s="232"/>
      <c r="CW113" s="232"/>
      <c r="CX113" s="232"/>
      <c r="CY113" s="232"/>
      <c r="CZ113" s="232"/>
      <c r="DA113" s="232"/>
      <c r="DB113" s="232"/>
      <c r="DC113" s="232"/>
      <c r="DD113" s="232"/>
      <c r="DE113" s="232"/>
      <c r="DF113" s="232"/>
      <c r="DG113" s="232"/>
      <c r="DH113" s="232"/>
      <c r="DI113" s="232"/>
      <c r="DJ113" s="232"/>
      <c r="DK113" s="232"/>
      <c r="DL113" s="232"/>
      <c r="DM113" s="232"/>
      <c r="DN113" s="232"/>
      <c r="DO113" s="232"/>
    </row>
    <row r="114" spans="1:119" ht="24.75" thickBot="1">
      <c r="A114" s="74"/>
      <c r="B114" s="94"/>
      <c r="C114" s="181" t="s">
        <v>351</v>
      </c>
      <c r="D114" s="72">
        <v>4500</v>
      </c>
      <c r="E114" s="33">
        <f>IF('Załącznik Nr 2 - wydatki'!E259&gt;0,'Załącznik Nr 2 - wydatki'!E259,"")</f>
        <v>25400</v>
      </c>
      <c r="F114" s="33">
        <f>IF('Załącznik Nr 2 - wydatki'!F259&gt;0,'Załącznik Nr 2 - wydatki'!F259,"")</f>
        <v>26000</v>
      </c>
      <c r="G114" s="33">
        <f>IF('Załącznik Nr 2 - wydatki'!G259&gt;0,'Załącznik Nr 2 - wydatki'!G259,"")</f>
        <v>26000</v>
      </c>
      <c r="H114" s="33"/>
      <c r="I114" s="33"/>
      <c r="J114" s="33">
        <f>IF('Załącznik Nr 2 - wydatki'!J259&gt;0,'Załącznik Nr 2 - wydatki'!J259,"")</f>
        <v>26000</v>
      </c>
      <c r="K114" s="64">
        <f t="shared" si="15"/>
        <v>1.0236220472440944</v>
      </c>
      <c r="L114" s="232"/>
      <c r="M114" s="232"/>
      <c r="N114" s="232"/>
      <c r="O114" s="232"/>
      <c r="P114" s="232"/>
      <c r="Q114" s="232"/>
      <c r="R114" s="232"/>
      <c r="S114" s="232"/>
      <c r="T114" s="232"/>
      <c r="U114" s="232"/>
      <c r="V114" s="232"/>
      <c r="W114" s="232"/>
      <c r="X114" s="232"/>
      <c r="Y114" s="232"/>
      <c r="Z114" s="232"/>
      <c r="AA114" s="232"/>
      <c r="AB114" s="232"/>
      <c r="AC114" s="232"/>
      <c r="AD114" s="232"/>
      <c r="AE114" s="232"/>
      <c r="AF114" s="232"/>
      <c r="AG114" s="232"/>
      <c r="AH114" s="232"/>
      <c r="AI114" s="232"/>
      <c r="AJ114" s="232"/>
      <c r="AK114" s="232"/>
      <c r="AL114" s="232"/>
      <c r="AM114" s="232"/>
      <c r="AN114" s="232"/>
      <c r="AO114" s="232"/>
      <c r="AP114" s="232"/>
      <c r="AQ114" s="232"/>
      <c r="AR114" s="232"/>
      <c r="AS114" s="232"/>
      <c r="AT114" s="232"/>
      <c r="AU114" s="232"/>
      <c r="AV114" s="232"/>
      <c r="AW114" s="232"/>
      <c r="AX114" s="232"/>
      <c r="AY114" s="232"/>
      <c r="AZ114" s="232"/>
      <c r="BA114" s="232"/>
      <c r="BB114" s="232"/>
      <c r="BC114" s="232"/>
      <c r="BD114" s="232"/>
      <c r="BE114" s="232"/>
      <c r="BF114" s="232"/>
      <c r="BG114" s="232"/>
      <c r="BH114" s="232"/>
      <c r="BI114" s="232"/>
      <c r="BJ114" s="232"/>
      <c r="BK114" s="232"/>
      <c r="BL114" s="232"/>
      <c r="BM114" s="232"/>
      <c r="BN114" s="232"/>
      <c r="BO114" s="232"/>
      <c r="BP114" s="232"/>
      <c r="BQ114" s="232"/>
      <c r="BR114" s="232"/>
      <c r="BS114" s="232"/>
      <c r="BT114" s="232"/>
      <c r="BU114" s="232"/>
      <c r="BV114" s="232"/>
      <c r="BW114" s="232"/>
      <c r="BX114" s="232"/>
      <c r="BY114" s="232"/>
      <c r="BZ114" s="232"/>
      <c r="CA114" s="232"/>
      <c r="CB114" s="232"/>
      <c r="CC114" s="232"/>
      <c r="CD114" s="232"/>
      <c r="CE114" s="232"/>
      <c r="CF114" s="232"/>
      <c r="CG114" s="232"/>
      <c r="CH114" s="232"/>
      <c r="CI114" s="232"/>
      <c r="CJ114" s="232"/>
      <c r="CK114" s="232"/>
      <c r="CL114" s="232"/>
      <c r="CM114" s="232"/>
      <c r="CN114" s="232"/>
      <c r="CO114" s="232"/>
      <c r="CP114" s="232"/>
      <c r="CQ114" s="232"/>
      <c r="CR114" s="232"/>
      <c r="CS114" s="232"/>
      <c r="CT114" s="232"/>
      <c r="CU114" s="232"/>
      <c r="CV114" s="232"/>
      <c r="CW114" s="232"/>
      <c r="CX114" s="232"/>
      <c r="CY114" s="232"/>
      <c r="CZ114" s="232"/>
      <c r="DA114" s="232"/>
      <c r="DB114" s="232"/>
      <c r="DC114" s="232"/>
      <c r="DD114" s="232"/>
      <c r="DE114" s="232"/>
      <c r="DF114" s="232"/>
      <c r="DG114" s="232"/>
      <c r="DH114" s="232"/>
      <c r="DI114" s="232"/>
      <c r="DJ114" s="232"/>
      <c r="DK114" s="232"/>
      <c r="DL114" s="232"/>
      <c r="DM114" s="232"/>
      <c r="DN114" s="232"/>
      <c r="DO114" s="232"/>
    </row>
    <row r="115" spans="1:119" ht="23.25" customHeight="1" thickBot="1">
      <c r="A115" s="74"/>
      <c r="B115" s="94"/>
      <c r="C115" s="90" t="s">
        <v>124</v>
      </c>
      <c r="D115" s="71">
        <v>4510</v>
      </c>
      <c r="E115" s="33">
        <f>IF('Załącznik Nr 2 - wydatki'!E260&gt;0,'Załącznik Nr 2 - wydatki'!E260,"")</f>
        <v>700</v>
      </c>
      <c r="F115" s="33">
        <f>IF('Załącznik Nr 2 - wydatki'!F260&gt;0,'Załącznik Nr 2 - wydatki'!F260,"")</f>
        <v>700</v>
      </c>
      <c r="G115" s="33">
        <f>IF('Załącznik Nr 2 - wydatki'!G260&gt;0,'Załącznik Nr 2 - wydatki'!G260,"")</f>
        <v>700</v>
      </c>
      <c r="H115" s="33">
        <f>IF('Załącznik Nr 2 - wydatki'!H259&gt;0,'Załącznik Nr 2 - wydatki'!H259,"")</f>
      </c>
      <c r="I115" s="33">
        <f>IF('Załącznik Nr 2 - wydatki'!I259&gt;0,'Załącznik Nr 2 - wydatki'!I259,"")</f>
      </c>
      <c r="J115" s="33">
        <f>IF('Załącznik Nr 2 - wydatki'!J260&gt;0,'Załącznik Nr 2 - wydatki'!J260,"")</f>
        <v>700</v>
      </c>
      <c r="K115" s="64">
        <f t="shared" si="15"/>
        <v>1</v>
      </c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232"/>
      <c r="AH115" s="232"/>
      <c r="AI115" s="232"/>
      <c r="AJ115" s="232"/>
      <c r="AK115" s="232"/>
      <c r="AL115" s="232"/>
      <c r="AM115" s="232"/>
      <c r="AN115" s="232"/>
      <c r="AO115" s="232"/>
      <c r="AP115" s="232"/>
      <c r="AQ115" s="232"/>
      <c r="AR115" s="232"/>
      <c r="AS115" s="232"/>
      <c r="AT115" s="232"/>
      <c r="AU115" s="232"/>
      <c r="AV115" s="232"/>
      <c r="AW115" s="232"/>
      <c r="AX115" s="232"/>
      <c r="AY115" s="232"/>
      <c r="AZ115" s="232"/>
      <c r="BA115" s="232"/>
      <c r="BB115" s="232"/>
      <c r="BC115" s="232"/>
      <c r="BD115" s="232"/>
      <c r="BE115" s="232"/>
      <c r="BF115" s="232"/>
      <c r="BG115" s="232"/>
      <c r="BH115" s="232"/>
      <c r="BI115" s="232"/>
      <c r="BJ115" s="232"/>
      <c r="BK115" s="232"/>
      <c r="BL115" s="232"/>
      <c r="BM115" s="232"/>
      <c r="BN115" s="232"/>
      <c r="BO115" s="232"/>
      <c r="BP115" s="232"/>
      <c r="BQ115" s="232"/>
      <c r="BR115" s="232"/>
      <c r="BS115" s="232"/>
      <c r="BT115" s="232"/>
      <c r="BU115" s="232"/>
      <c r="BV115" s="232"/>
      <c r="BW115" s="232"/>
      <c r="BX115" s="232"/>
      <c r="BY115" s="232"/>
      <c r="BZ115" s="232"/>
      <c r="CA115" s="232"/>
      <c r="CB115" s="232"/>
      <c r="CC115" s="232"/>
      <c r="CD115" s="232"/>
      <c r="CE115" s="232"/>
      <c r="CF115" s="232"/>
      <c r="CG115" s="232"/>
      <c r="CH115" s="232"/>
      <c r="CI115" s="232"/>
      <c r="CJ115" s="232"/>
      <c r="CK115" s="232"/>
      <c r="CL115" s="232"/>
      <c r="CM115" s="232"/>
      <c r="CN115" s="232"/>
      <c r="CO115" s="232"/>
      <c r="CP115" s="232"/>
      <c r="CQ115" s="232"/>
      <c r="CR115" s="232"/>
      <c r="CS115" s="232"/>
      <c r="CT115" s="232"/>
      <c r="CU115" s="232"/>
      <c r="CV115" s="232"/>
      <c r="CW115" s="232"/>
      <c r="CX115" s="232"/>
      <c r="CY115" s="232"/>
      <c r="CZ115" s="232"/>
      <c r="DA115" s="232"/>
      <c r="DB115" s="232"/>
      <c r="DC115" s="232"/>
      <c r="DD115" s="232"/>
      <c r="DE115" s="232"/>
      <c r="DF115" s="232"/>
      <c r="DG115" s="232"/>
      <c r="DH115" s="232"/>
      <c r="DI115" s="232"/>
      <c r="DJ115" s="232"/>
      <c r="DK115" s="232"/>
      <c r="DL115" s="232"/>
      <c r="DM115" s="232"/>
      <c r="DN115" s="232"/>
      <c r="DO115" s="232"/>
    </row>
    <row r="116" spans="1:119" ht="24.75" thickBot="1">
      <c r="A116" s="74"/>
      <c r="B116" s="94"/>
      <c r="C116" s="90" t="s">
        <v>40</v>
      </c>
      <c r="D116" s="71">
        <v>4520</v>
      </c>
      <c r="E116" s="33">
        <f>IF('Załącznik Nr 2 - wydatki'!E261&gt;0,'Załącznik Nr 2 - wydatki'!E261,"")</f>
        <v>666</v>
      </c>
      <c r="F116" s="33">
        <f>IF('Załącznik Nr 2 - wydatki'!F261&gt;0,'Załącznik Nr 2 - wydatki'!F261,"")</f>
        <v>666</v>
      </c>
      <c r="G116" s="33">
        <f>IF('Załącznik Nr 2 - wydatki'!G261&gt;0,'Załącznik Nr 2 - wydatki'!G261,"")</f>
        <v>666</v>
      </c>
      <c r="H116" s="33">
        <f>IF('Załącznik Nr 2 - wydatki'!H261&gt;0,'Załącznik Nr 2 - wydatki'!H261,"")</f>
      </c>
      <c r="I116" s="33">
        <f>IF('Załącznik Nr 2 - wydatki'!I261&gt;0,'Załącznik Nr 2 - wydatki'!I261,"")</f>
      </c>
      <c r="J116" s="33">
        <f>IF('Załącznik Nr 2 - wydatki'!J261&gt;0,'Załącznik Nr 2 - wydatki'!J261,"")</f>
        <v>666</v>
      </c>
      <c r="K116" s="64">
        <f t="shared" si="15"/>
        <v>1</v>
      </c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  <c r="W116" s="232"/>
      <c r="X116" s="232"/>
      <c r="Y116" s="232"/>
      <c r="Z116" s="232"/>
      <c r="AA116" s="232"/>
      <c r="AB116" s="232"/>
      <c r="AC116" s="232"/>
      <c r="AD116" s="232"/>
      <c r="AE116" s="232"/>
      <c r="AF116" s="232"/>
      <c r="AG116" s="232"/>
      <c r="AH116" s="232"/>
      <c r="AI116" s="232"/>
      <c r="AJ116" s="232"/>
      <c r="AK116" s="232"/>
      <c r="AL116" s="232"/>
      <c r="AM116" s="232"/>
      <c r="AN116" s="232"/>
      <c r="AO116" s="232"/>
      <c r="AP116" s="232"/>
      <c r="AQ116" s="232"/>
      <c r="AR116" s="232"/>
      <c r="AS116" s="232"/>
      <c r="AT116" s="232"/>
      <c r="AU116" s="232"/>
      <c r="AV116" s="232"/>
      <c r="AW116" s="232"/>
      <c r="AX116" s="232"/>
      <c r="AY116" s="232"/>
      <c r="AZ116" s="232"/>
      <c r="BA116" s="232"/>
      <c r="BB116" s="232"/>
      <c r="BC116" s="232"/>
      <c r="BD116" s="232"/>
      <c r="BE116" s="232"/>
      <c r="BF116" s="232"/>
      <c r="BG116" s="232"/>
      <c r="BH116" s="232"/>
      <c r="BI116" s="232"/>
      <c r="BJ116" s="232"/>
      <c r="BK116" s="232"/>
      <c r="BL116" s="232"/>
      <c r="BM116" s="232"/>
      <c r="BN116" s="232"/>
      <c r="BO116" s="232"/>
      <c r="BP116" s="232"/>
      <c r="BQ116" s="232"/>
      <c r="BR116" s="232"/>
      <c r="BS116" s="232"/>
      <c r="BT116" s="232"/>
      <c r="BU116" s="232"/>
      <c r="BV116" s="232"/>
      <c r="BW116" s="232"/>
      <c r="BX116" s="232"/>
      <c r="BY116" s="232"/>
      <c r="BZ116" s="232"/>
      <c r="CA116" s="232"/>
      <c r="CB116" s="232"/>
      <c r="CC116" s="232"/>
      <c r="CD116" s="232"/>
      <c r="CE116" s="232"/>
      <c r="CF116" s="232"/>
      <c r="CG116" s="232"/>
      <c r="CH116" s="232"/>
      <c r="CI116" s="232"/>
      <c r="CJ116" s="232"/>
      <c r="CK116" s="232"/>
      <c r="CL116" s="232"/>
      <c r="CM116" s="232"/>
      <c r="CN116" s="232"/>
      <c r="CO116" s="232"/>
      <c r="CP116" s="232"/>
      <c r="CQ116" s="232"/>
      <c r="CR116" s="232"/>
      <c r="CS116" s="232"/>
      <c r="CT116" s="232"/>
      <c r="CU116" s="232"/>
      <c r="CV116" s="232"/>
      <c r="CW116" s="232"/>
      <c r="CX116" s="232"/>
      <c r="CY116" s="232"/>
      <c r="CZ116" s="232"/>
      <c r="DA116" s="232"/>
      <c r="DB116" s="232"/>
      <c r="DC116" s="232"/>
      <c r="DD116" s="232"/>
      <c r="DE116" s="232"/>
      <c r="DF116" s="232"/>
      <c r="DG116" s="232"/>
      <c r="DH116" s="232"/>
      <c r="DI116" s="232"/>
      <c r="DJ116" s="232"/>
      <c r="DK116" s="232"/>
      <c r="DL116" s="232"/>
      <c r="DM116" s="232"/>
      <c r="DN116" s="232"/>
      <c r="DO116" s="232"/>
    </row>
    <row r="117" spans="1:119" ht="13.5" thickBot="1">
      <c r="A117" s="74"/>
      <c r="B117" s="94"/>
      <c r="C117" s="136" t="s">
        <v>228</v>
      </c>
      <c r="D117" s="316">
        <v>6060</v>
      </c>
      <c r="E117" s="33">
        <f>IF('Załącznik Nr 2 - wydatki'!E262&gt;0,'Załącznik Nr 2 - wydatki'!E262,"")</f>
        <v>299724</v>
      </c>
      <c r="F117" s="33">
        <f>IF('Załącznik Nr 2 - wydatki'!F262&gt;0,'Załącznik Nr 2 - wydatki'!F262,"")</f>
        <v>554040</v>
      </c>
      <c r="G117" s="33">
        <f>IF('Załącznik Nr 2 - wydatki'!G262&gt;0,'Załącznik Nr 2 - wydatki'!G262,"")</f>
      </c>
      <c r="H117" s="33">
        <f>IF('Załącznik Nr 2 - wydatki'!H262&gt;0,'Załącznik Nr 2 - wydatki'!H262,"")</f>
      </c>
      <c r="I117" s="33">
        <f>IF('Załącznik Nr 2 - wydatki'!I262&gt;0,'Załącznik Nr 2 - wydatki'!I262,"")</f>
      </c>
      <c r="J117" s="33">
        <f>IF('Załącznik Nr 2 - wydatki'!J262&gt;0,'Załącznik Nr 2 - wydatki'!J262,"")</f>
      </c>
      <c r="K117" s="64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  <c r="W117" s="232"/>
      <c r="X117" s="232"/>
      <c r="Y117" s="232"/>
      <c r="Z117" s="232"/>
      <c r="AA117" s="232"/>
      <c r="AB117" s="232"/>
      <c r="AC117" s="232"/>
      <c r="AD117" s="232"/>
      <c r="AE117" s="232"/>
      <c r="AF117" s="232"/>
      <c r="AG117" s="232"/>
      <c r="AH117" s="232"/>
      <c r="AI117" s="232"/>
      <c r="AJ117" s="232"/>
      <c r="AK117" s="232"/>
      <c r="AL117" s="232"/>
      <c r="AM117" s="232"/>
      <c r="AN117" s="232"/>
      <c r="AO117" s="232"/>
      <c r="AP117" s="232"/>
      <c r="AQ117" s="232"/>
      <c r="AR117" s="232"/>
      <c r="AS117" s="232"/>
      <c r="AT117" s="232"/>
      <c r="AU117" s="232"/>
      <c r="AV117" s="232"/>
      <c r="AW117" s="232"/>
      <c r="AX117" s="232"/>
      <c r="AY117" s="232"/>
      <c r="AZ117" s="232"/>
      <c r="BA117" s="232"/>
      <c r="BB117" s="232"/>
      <c r="BC117" s="232"/>
      <c r="BD117" s="232"/>
      <c r="BE117" s="232"/>
      <c r="BF117" s="232"/>
      <c r="BG117" s="232"/>
      <c r="BH117" s="232"/>
      <c r="BI117" s="232"/>
      <c r="BJ117" s="232"/>
      <c r="BK117" s="232"/>
      <c r="BL117" s="232"/>
      <c r="BM117" s="232"/>
      <c r="BN117" s="232"/>
      <c r="BO117" s="232"/>
      <c r="BP117" s="232"/>
      <c r="BQ117" s="232"/>
      <c r="BR117" s="232"/>
      <c r="BS117" s="232"/>
      <c r="BT117" s="232"/>
      <c r="BU117" s="232"/>
      <c r="BV117" s="232"/>
      <c r="BW117" s="232"/>
      <c r="BX117" s="232"/>
      <c r="BY117" s="232"/>
      <c r="BZ117" s="232"/>
      <c r="CA117" s="232"/>
      <c r="CB117" s="232"/>
      <c r="CC117" s="232"/>
      <c r="CD117" s="232"/>
      <c r="CE117" s="232"/>
      <c r="CF117" s="232"/>
      <c r="CG117" s="232"/>
      <c r="CH117" s="232"/>
      <c r="CI117" s="232"/>
      <c r="CJ117" s="232"/>
      <c r="CK117" s="232"/>
      <c r="CL117" s="232"/>
      <c r="CM117" s="232"/>
      <c r="CN117" s="232"/>
      <c r="CO117" s="232"/>
      <c r="CP117" s="232"/>
      <c r="CQ117" s="232"/>
      <c r="CR117" s="232"/>
      <c r="CS117" s="232"/>
      <c r="CT117" s="232"/>
      <c r="CU117" s="232"/>
      <c r="CV117" s="232"/>
      <c r="CW117" s="232"/>
      <c r="CX117" s="232"/>
      <c r="CY117" s="232"/>
      <c r="CZ117" s="232"/>
      <c r="DA117" s="232"/>
      <c r="DB117" s="232"/>
      <c r="DC117" s="232"/>
      <c r="DD117" s="232"/>
      <c r="DE117" s="232"/>
      <c r="DF117" s="232"/>
      <c r="DG117" s="232"/>
      <c r="DH117" s="232"/>
      <c r="DI117" s="232"/>
      <c r="DJ117" s="232"/>
      <c r="DK117" s="232"/>
      <c r="DL117" s="232"/>
      <c r="DM117" s="232"/>
      <c r="DN117" s="232"/>
      <c r="DO117" s="232"/>
    </row>
    <row r="118" spans="1:119" ht="13.5" thickBot="1">
      <c r="A118" s="74"/>
      <c r="B118" s="94"/>
      <c r="C118" s="407" t="s">
        <v>134</v>
      </c>
      <c r="D118" s="117">
        <v>6050</v>
      </c>
      <c r="E118" s="33">
        <f>IF('Załącznik Nr 2 - wydatki'!E263&gt;0,'Załącznik Nr 2 - wydatki'!E263,"")</f>
        <v>60276</v>
      </c>
      <c r="F118" s="33">
        <f>IF('Załącznik Nr 2 - wydatki'!F263&gt;0,'Załącznik Nr 2 - wydatki'!F263,"")</f>
        <v>230000</v>
      </c>
      <c r="G118" s="33">
        <f>IF('Załącznik Nr 2 - wydatki'!G263&gt;0,'Załącznik Nr 2 - wydatki'!G263,"")</f>
      </c>
      <c r="H118" s="33">
        <f>IF('Załącznik Nr 2 - wydatki'!H263&gt;0,'Załącznik Nr 2 - wydatki'!H263,"")</f>
      </c>
      <c r="I118" s="33">
        <f>IF('Załącznik Nr 2 - wydatki'!I263&gt;0,'Załącznik Nr 2 - wydatki'!I263,"")</f>
      </c>
      <c r="J118" s="33">
        <f>IF('Załącznik Nr 2 - wydatki'!J263&gt;0,'Załącznik Nr 2 - wydatki'!J263,"")</f>
      </c>
      <c r="K118" s="64"/>
      <c r="L118" s="232"/>
      <c r="M118" s="232"/>
      <c r="N118" s="232"/>
      <c r="O118" s="232"/>
      <c r="P118" s="232"/>
      <c r="Q118" s="232"/>
      <c r="R118" s="232"/>
      <c r="S118" s="232"/>
      <c r="T118" s="232"/>
      <c r="U118" s="232"/>
      <c r="V118" s="232"/>
      <c r="W118" s="232"/>
      <c r="X118" s="232"/>
      <c r="Y118" s="232"/>
      <c r="Z118" s="232"/>
      <c r="AA118" s="232"/>
      <c r="AB118" s="232"/>
      <c r="AC118" s="232"/>
      <c r="AD118" s="232"/>
      <c r="AE118" s="232"/>
      <c r="AF118" s="232"/>
      <c r="AG118" s="232"/>
      <c r="AH118" s="232"/>
      <c r="AI118" s="232"/>
      <c r="AJ118" s="232"/>
      <c r="AK118" s="232"/>
      <c r="AL118" s="232"/>
      <c r="AM118" s="232"/>
      <c r="AN118" s="232"/>
      <c r="AO118" s="232"/>
      <c r="AP118" s="232"/>
      <c r="AQ118" s="232"/>
      <c r="AR118" s="232"/>
      <c r="AS118" s="232"/>
      <c r="AT118" s="232"/>
      <c r="AU118" s="232"/>
      <c r="AV118" s="232"/>
      <c r="AW118" s="232"/>
      <c r="AX118" s="232"/>
      <c r="AY118" s="232"/>
      <c r="AZ118" s="232"/>
      <c r="BA118" s="232"/>
      <c r="BB118" s="232"/>
      <c r="BC118" s="232"/>
      <c r="BD118" s="232"/>
      <c r="BE118" s="232"/>
      <c r="BF118" s="232"/>
      <c r="BG118" s="232"/>
      <c r="BH118" s="232"/>
      <c r="BI118" s="232"/>
      <c r="BJ118" s="232"/>
      <c r="BK118" s="232"/>
      <c r="BL118" s="232"/>
      <c r="BM118" s="232"/>
      <c r="BN118" s="232"/>
      <c r="BO118" s="232"/>
      <c r="BP118" s="232"/>
      <c r="BQ118" s="232"/>
      <c r="BR118" s="232"/>
      <c r="BS118" s="232"/>
      <c r="BT118" s="232"/>
      <c r="BU118" s="232"/>
      <c r="BV118" s="232"/>
      <c r="BW118" s="232"/>
      <c r="BX118" s="232"/>
      <c r="BY118" s="232"/>
      <c r="BZ118" s="232"/>
      <c r="CA118" s="232"/>
      <c r="CB118" s="232"/>
      <c r="CC118" s="232"/>
      <c r="CD118" s="232"/>
      <c r="CE118" s="232"/>
      <c r="CF118" s="232"/>
      <c r="CG118" s="232"/>
      <c r="CH118" s="232"/>
      <c r="CI118" s="232"/>
      <c r="CJ118" s="232"/>
      <c r="CK118" s="232"/>
      <c r="CL118" s="232"/>
      <c r="CM118" s="232"/>
      <c r="CN118" s="232"/>
      <c r="CO118" s="232"/>
      <c r="CP118" s="232"/>
      <c r="CQ118" s="232"/>
      <c r="CR118" s="232"/>
      <c r="CS118" s="232"/>
      <c r="CT118" s="232"/>
      <c r="CU118" s="232"/>
      <c r="CV118" s="232"/>
      <c r="CW118" s="232"/>
      <c r="CX118" s="232"/>
      <c r="CY118" s="232"/>
      <c r="CZ118" s="232"/>
      <c r="DA118" s="232"/>
      <c r="DB118" s="232"/>
      <c r="DC118" s="232"/>
      <c r="DD118" s="232"/>
      <c r="DE118" s="232"/>
      <c r="DF118" s="232"/>
      <c r="DG118" s="232"/>
      <c r="DH118" s="232"/>
      <c r="DI118" s="232"/>
      <c r="DJ118" s="232"/>
      <c r="DK118" s="232"/>
      <c r="DL118" s="232"/>
      <c r="DM118" s="232"/>
      <c r="DN118" s="232"/>
      <c r="DO118" s="232"/>
    </row>
    <row r="119" spans="1:119" s="1" customFormat="1" ht="22.5" customHeight="1" thickBot="1">
      <c r="A119" s="159">
        <v>758</v>
      </c>
      <c r="B119" s="171"/>
      <c r="C119" s="182" t="s">
        <v>212</v>
      </c>
      <c r="D119" s="199"/>
      <c r="E119" s="31">
        <f aca="true" t="shared" si="18" ref="E119:J119">SUM(E120)</f>
        <v>0</v>
      </c>
      <c r="F119" s="31">
        <f t="shared" si="18"/>
        <v>600000</v>
      </c>
      <c r="G119" s="31">
        <f t="shared" si="18"/>
        <v>600000</v>
      </c>
      <c r="H119" s="31">
        <f t="shared" si="18"/>
        <v>600000</v>
      </c>
      <c r="I119" s="31">
        <f t="shared" si="18"/>
        <v>0</v>
      </c>
      <c r="J119" s="31">
        <f t="shared" si="18"/>
        <v>0</v>
      </c>
      <c r="K119" s="64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  <c r="V119" s="237"/>
      <c r="W119" s="237"/>
      <c r="X119" s="237"/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237"/>
      <c r="AI119" s="237"/>
      <c r="AJ119" s="237"/>
      <c r="AK119" s="237"/>
      <c r="AL119" s="237"/>
      <c r="AM119" s="237"/>
      <c r="AN119" s="237"/>
      <c r="AO119" s="237"/>
      <c r="AP119" s="237"/>
      <c r="AQ119" s="237"/>
      <c r="AR119" s="237"/>
      <c r="AS119" s="237"/>
      <c r="AT119" s="237"/>
      <c r="AU119" s="237"/>
      <c r="AV119" s="237"/>
      <c r="AW119" s="237"/>
      <c r="AX119" s="237"/>
      <c r="AY119" s="237"/>
      <c r="AZ119" s="237"/>
      <c r="BA119" s="237"/>
      <c r="BB119" s="237"/>
      <c r="BC119" s="237"/>
      <c r="BD119" s="237"/>
      <c r="BE119" s="237"/>
      <c r="BF119" s="237"/>
      <c r="BG119" s="237"/>
      <c r="BH119" s="237"/>
      <c r="BI119" s="237"/>
      <c r="BJ119" s="237"/>
      <c r="BK119" s="237"/>
      <c r="BL119" s="237"/>
      <c r="BM119" s="237"/>
      <c r="BN119" s="237"/>
      <c r="BO119" s="237"/>
      <c r="BP119" s="237"/>
      <c r="BQ119" s="237"/>
      <c r="BR119" s="237"/>
      <c r="BS119" s="237"/>
      <c r="BT119" s="237"/>
      <c r="BU119" s="237"/>
      <c r="BV119" s="237"/>
      <c r="BW119" s="237"/>
      <c r="BX119" s="237"/>
      <c r="BY119" s="237"/>
      <c r="BZ119" s="237"/>
      <c r="CA119" s="237"/>
      <c r="CB119" s="237"/>
      <c r="CC119" s="237"/>
      <c r="CD119" s="237"/>
      <c r="CE119" s="237"/>
      <c r="CF119" s="237"/>
      <c r="CG119" s="237"/>
      <c r="CH119" s="237"/>
      <c r="CI119" s="237"/>
      <c r="CJ119" s="237"/>
      <c r="CK119" s="237"/>
      <c r="CL119" s="237"/>
      <c r="CM119" s="237"/>
      <c r="CN119" s="237"/>
      <c r="CO119" s="237"/>
      <c r="CP119" s="237"/>
      <c r="CQ119" s="237"/>
      <c r="CR119" s="237"/>
      <c r="CS119" s="237"/>
      <c r="CT119" s="237"/>
      <c r="CU119" s="237"/>
      <c r="CV119" s="237"/>
      <c r="CW119" s="237"/>
      <c r="CX119" s="237"/>
      <c r="CY119" s="237"/>
      <c r="CZ119" s="237"/>
      <c r="DA119" s="237"/>
      <c r="DB119" s="237"/>
      <c r="DC119" s="237"/>
      <c r="DD119" s="237"/>
      <c r="DE119" s="237"/>
      <c r="DF119" s="237"/>
      <c r="DG119" s="237"/>
      <c r="DH119" s="237"/>
      <c r="DI119" s="237"/>
      <c r="DJ119" s="237"/>
      <c r="DK119" s="237"/>
      <c r="DL119" s="237"/>
      <c r="DM119" s="237"/>
      <c r="DN119" s="237"/>
      <c r="DO119" s="237"/>
    </row>
    <row r="120" spans="1:119" s="4" customFormat="1" ht="18" customHeight="1" thickBot="1">
      <c r="A120" s="116"/>
      <c r="B120" s="96">
        <v>75818</v>
      </c>
      <c r="C120" s="183" t="s">
        <v>367</v>
      </c>
      <c r="D120" s="200"/>
      <c r="E120" s="25">
        <f aca="true" t="shared" si="19" ref="E120:J120">SUM(E121:E124)-E121</f>
        <v>0</v>
      </c>
      <c r="F120" s="25">
        <f t="shared" si="19"/>
        <v>600000</v>
      </c>
      <c r="G120" s="25">
        <f t="shared" si="19"/>
        <v>600000</v>
      </c>
      <c r="H120" s="25">
        <f t="shared" si="19"/>
        <v>600000</v>
      </c>
      <c r="I120" s="25">
        <f t="shared" si="19"/>
        <v>0</v>
      </c>
      <c r="J120" s="25">
        <f t="shared" si="19"/>
        <v>0</v>
      </c>
      <c r="K120" s="64"/>
      <c r="L120" s="236"/>
      <c r="M120" s="236"/>
      <c r="N120" s="236"/>
      <c r="O120" s="236"/>
      <c r="P120" s="236"/>
      <c r="Q120" s="236"/>
      <c r="R120" s="236"/>
      <c r="S120" s="236"/>
      <c r="T120" s="236"/>
      <c r="U120" s="236"/>
      <c r="V120" s="236"/>
      <c r="W120" s="236"/>
      <c r="X120" s="236"/>
      <c r="Y120" s="236"/>
      <c r="Z120" s="236"/>
      <c r="AA120" s="236"/>
      <c r="AB120" s="236"/>
      <c r="AC120" s="236"/>
      <c r="AD120" s="236"/>
      <c r="AE120" s="236"/>
      <c r="AF120" s="236"/>
      <c r="AG120" s="236"/>
      <c r="AH120" s="236"/>
      <c r="AI120" s="236"/>
      <c r="AJ120" s="236"/>
      <c r="AK120" s="236"/>
      <c r="AL120" s="236"/>
      <c r="AM120" s="236"/>
      <c r="AN120" s="236"/>
      <c r="AO120" s="236"/>
      <c r="AP120" s="236"/>
      <c r="AQ120" s="236"/>
      <c r="AR120" s="236"/>
      <c r="AS120" s="236"/>
      <c r="AT120" s="236"/>
      <c r="AU120" s="236"/>
      <c r="AV120" s="236"/>
      <c r="AW120" s="236"/>
      <c r="AX120" s="236"/>
      <c r="AY120" s="236"/>
      <c r="AZ120" s="236"/>
      <c r="BA120" s="236"/>
      <c r="BB120" s="236"/>
      <c r="BC120" s="236"/>
      <c r="BD120" s="236"/>
      <c r="BE120" s="236"/>
      <c r="BF120" s="236"/>
      <c r="BG120" s="236"/>
      <c r="BH120" s="236"/>
      <c r="BI120" s="236"/>
      <c r="BJ120" s="236"/>
      <c r="BK120" s="236"/>
      <c r="BL120" s="236"/>
      <c r="BM120" s="236"/>
      <c r="BN120" s="236"/>
      <c r="BO120" s="236"/>
      <c r="BP120" s="236"/>
      <c r="BQ120" s="236"/>
      <c r="BR120" s="236"/>
      <c r="BS120" s="236"/>
      <c r="BT120" s="236"/>
      <c r="BU120" s="236"/>
      <c r="BV120" s="236"/>
      <c r="BW120" s="236"/>
      <c r="BX120" s="236"/>
      <c r="BY120" s="236"/>
      <c r="BZ120" s="236"/>
      <c r="CA120" s="236"/>
      <c r="CB120" s="236"/>
      <c r="CC120" s="236"/>
      <c r="CD120" s="236"/>
      <c r="CE120" s="236"/>
      <c r="CF120" s="236"/>
      <c r="CG120" s="236"/>
      <c r="CH120" s="236"/>
      <c r="CI120" s="236"/>
      <c r="CJ120" s="236"/>
      <c r="CK120" s="236"/>
      <c r="CL120" s="236"/>
      <c r="CM120" s="236"/>
      <c r="CN120" s="236"/>
      <c r="CO120" s="236"/>
      <c r="CP120" s="236"/>
      <c r="CQ120" s="236"/>
      <c r="CR120" s="236"/>
      <c r="CS120" s="236"/>
      <c r="CT120" s="236"/>
      <c r="CU120" s="236"/>
      <c r="CV120" s="236"/>
      <c r="CW120" s="236"/>
      <c r="CX120" s="236"/>
      <c r="CY120" s="236"/>
      <c r="CZ120" s="236"/>
      <c r="DA120" s="236"/>
      <c r="DB120" s="236"/>
      <c r="DC120" s="236"/>
      <c r="DD120" s="236"/>
      <c r="DE120" s="236"/>
      <c r="DF120" s="236"/>
      <c r="DG120" s="236"/>
      <c r="DH120" s="236"/>
      <c r="DI120" s="236"/>
      <c r="DJ120" s="236"/>
      <c r="DK120" s="236"/>
      <c r="DL120" s="236"/>
      <c r="DM120" s="236"/>
      <c r="DN120" s="236"/>
      <c r="DO120" s="236"/>
    </row>
    <row r="121" spans="1:119" ht="13.5" thickBot="1">
      <c r="A121" s="74"/>
      <c r="B121" s="94"/>
      <c r="C121" s="163" t="s">
        <v>213</v>
      </c>
      <c r="D121" s="71">
        <v>4810</v>
      </c>
      <c r="E121" s="67">
        <f aca="true" t="shared" si="20" ref="E121:J121">SUM(E122:E124)</f>
        <v>0</v>
      </c>
      <c r="F121" s="67">
        <f t="shared" si="20"/>
        <v>600000</v>
      </c>
      <c r="G121" s="67">
        <f t="shared" si="20"/>
        <v>600000</v>
      </c>
      <c r="H121" s="67">
        <f t="shared" si="20"/>
        <v>600000</v>
      </c>
      <c r="I121" s="67">
        <f t="shared" si="20"/>
        <v>0</v>
      </c>
      <c r="J121" s="67">
        <f t="shared" si="20"/>
        <v>0</v>
      </c>
      <c r="K121" s="64"/>
      <c r="L121" s="232"/>
      <c r="M121" s="232"/>
      <c r="N121" s="232"/>
      <c r="O121" s="232"/>
      <c r="P121" s="232"/>
      <c r="Q121" s="232"/>
      <c r="R121" s="232"/>
      <c r="S121" s="232"/>
      <c r="T121" s="232"/>
      <c r="U121" s="232"/>
      <c r="V121" s="232"/>
      <c r="W121" s="232"/>
      <c r="X121" s="232"/>
      <c r="Y121" s="232"/>
      <c r="Z121" s="232"/>
      <c r="AA121" s="232"/>
      <c r="AB121" s="232"/>
      <c r="AC121" s="232"/>
      <c r="AD121" s="232"/>
      <c r="AE121" s="232"/>
      <c r="AF121" s="232"/>
      <c r="AG121" s="232"/>
      <c r="AH121" s="232"/>
      <c r="AI121" s="232"/>
      <c r="AJ121" s="232"/>
      <c r="AK121" s="232"/>
      <c r="AL121" s="232"/>
      <c r="AM121" s="232"/>
      <c r="AN121" s="232"/>
      <c r="AO121" s="232"/>
      <c r="AP121" s="232"/>
      <c r="AQ121" s="232"/>
      <c r="AR121" s="232"/>
      <c r="AS121" s="232"/>
      <c r="AT121" s="232"/>
      <c r="AU121" s="232"/>
      <c r="AV121" s="232"/>
      <c r="AW121" s="232"/>
      <c r="AX121" s="232"/>
      <c r="AY121" s="232"/>
      <c r="AZ121" s="232"/>
      <c r="BA121" s="232"/>
      <c r="BB121" s="232"/>
      <c r="BC121" s="232"/>
      <c r="BD121" s="232"/>
      <c r="BE121" s="232"/>
      <c r="BF121" s="232"/>
      <c r="BG121" s="232"/>
      <c r="BH121" s="232"/>
      <c r="BI121" s="232"/>
      <c r="BJ121" s="232"/>
      <c r="BK121" s="232"/>
      <c r="BL121" s="232"/>
      <c r="BM121" s="232"/>
      <c r="BN121" s="232"/>
      <c r="BO121" s="232"/>
      <c r="BP121" s="232"/>
      <c r="BQ121" s="232"/>
      <c r="BR121" s="232"/>
      <c r="BS121" s="232"/>
      <c r="BT121" s="232"/>
      <c r="BU121" s="232"/>
      <c r="BV121" s="232"/>
      <c r="BW121" s="232"/>
      <c r="BX121" s="232"/>
      <c r="BY121" s="232"/>
      <c r="BZ121" s="232"/>
      <c r="CA121" s="232"/>
      <c r="CB121" s="232"/>
      <c r="CC121" s="232"/>
      <c r="CD121" s="232"/>
      <c r="CE121" s="232"/>
      <c r="CF121" s="232"/>
      <c r="CG121" s="232"/>
      <c r="CH121" s="232"/>
      <c r="CI121" s="232"/>
      <c r="CJ121" s="232"/>
      <c r="CK121" s="232"/>
      <c r="CL121" s="232"/>
      <c r="CM121" s="232"/>
      <c r="CN121" s="232"/>
      <c r="CO121" s="232"/>
      <c r="CP121" s="232"/>
      <c r="CQ121" s="232"/>
      <c r="CR121" s="232"/>
      <c r="CS121" s="232"/>
      <c r="CT121" s="232"/>
      <c r="CU121" s="232"/>
      <c r="CV121" s="232"/>
      <c r="CW121" s="232"/>
      <c r="CX121" s="232"/>
      <c r="CY121" s="232"/>
      <c r="CZ121" s="232"/>
      <c r="DA121" s="232"/>
      <c r="DB121" s="232"/>
      <c r="DC121" s="232"/>
      <c r="DD121" s="232"/>
      <c r="DE121" s="232"/>
      <c r="DF121" s="232"/>
      <c r="DG121" s="232"/>
      <c r="DH121" s="232"/>
      <c r="DI121" s="232"/>
      <c r="DJ121" s="232"/>
      <c r="DK121" s="232"/>
      <c r="DL121" s="232"/>
      <c r="DM121" s="232"/>
      <c r="DN121" s="232"/>
      <c r="DO121" s="232"/>
    </row>
    <row r="122" spans="1:119" ht="13.5" thickBot="1">
      <c r="A122" s="74"/>
      <c r="B122" s="94"/>
      <c r="C122" s="163" t="s">
        <v>214</v>
      </c>
      <c r="D122" s="71"/>
      <c r="E122" s="33"/>
      <c r="F122" s="33"/>
      <c r="G122" s="33"/>
      <c r="H122" s="33"/>
      <c r="I122" s="33">
        <f>IF('Załącznik Nr 2 - wydatki'!I290&gt;0,'Załącznik Nr 2 - wydatki'!I290,"")</f>
      </c>
      <c r="J122" s="33">
        <f>IF('Załącznik Nr 2 - wydatki'!J290&gt;0,'Załącznik Nr 2 - wydatki'!J290,"")</f>
      </c>
      <c r="K122" s="64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  <c r="W122" s="232"/>
      <c r="X122" s="232"/>
      <c r="Y122" s="232"/>
      <c r="Z122" s="232"/>
      <c r="AA122" s="232"/>
      <c r="AB122" s="232"/>
      <c r="AC122" s="232"/>
      <c r="AD122" s="232"/>
      <c r="AE122" s="232"/>
      <c r="AF122" s="232"/>
      <c r="AG122" s="232"/>
      <c r="AH122" s="232"/>
      <c r="AI122" s="232"/>
      <c r="AJ122" s="232"/>
      <c r="AK122" s="232"/>
      <c r="AL122" s="232"/>
      <c r="AM122" s="232"/>
      <c r="AN122" s="232"/>
      <c r="AO122" s="232"/>
      <c r="AP122" s="232"/>
      <c r="AQ122" s="232"/>
      <c r="AR122" s="232"/>
      <c r="AS122" s="232"/>
      <c r="AT122" s="232"/>
      <c r="AU122" s="232"/>
      <c r="AV122" s="232"/>
      <c r="AW122" s="232"/>
      <c r="AX122" s="232"/>
      <c r="AY122" s="232"/>
      <c r="AZ122" s="232"/>
      <c r="BA122" s="232"/>
      <c r="BB122" s="232"/>
      <c r="BC122" s="232"/>
      <c r="BD122" s="232"/>
      <c r="BE122" s="232"/>
      <c r="BF122" s="232"/>
      <c r="BG122" s="232"/>
      <c r="BH122" s="232"/>
      <c r="BI122" s="232"/>
      <c r="BJ122" s="232"/>
      <c r="BK122" s="232"/>
      <c r="BL122" s="232"/>
      <c r="BM122" s="232"/>
      <c r="BN122" s="232"/>
      <c r="BO122" s="232"/>
      <c r="BP122" s="232"/>
      <c r="BQ122" s="232"/>
      <c r="BR122" s="232"/>
      <c r="BS122" s="232"/>
      <c r="BT122" s="232"/>
      <c r="BU122" s="232"/>
      <c r="BV122" s="232"/>
      <c r="BW122" s="232"/>
      <c r="BX122" s="232"/>
      <c r="BY122" s="232"/>
      <c r="BZ122" s="232"/>
      <c r="CA122" s="232"/>
      <c r="CB122" s="232"/>
      <c r="CC122" s="232"/>
      <c r="CD122" s="232"/>
      <c r="CE122" s="232"/>
      <c r="CF122" s="232"/>
      <c r="CG122" s="232"/>
      <c r="CH122" s="232"/>
      <c r="CI122" s="232"/>
      <c r="CJ122" s="232"/>
      <c r="CK122" s="232"/>
      <c r="CL122" s="232"/>
      <c r="CM122" s="232"/>
      <c r="CN122" s="232"/>
      <c r="CO122" s="232"/>
      <c r="CP122" s="232"/>
      <c r="CQ122" s="232"/>
      <c r="CR122" s="232"/>
      <c r="CS122" s="232"/>
      <c r="CT122" s="232"/>
      <c r="CU122" s="232"/>
      <c r="CV122" s="232"/>
      <c r="CW122" s="232"/>
      <c r="CX122" s="232"/>
      <c r="CY122" s="232"/>
      <c r="CZ122" s="232"/>
      <c r="DA122" s="232"/>
      <c r="DB122" s="232"/>
      <c r="DC122" s="232"/>
      <c r="DD122" s="232"/>
      <c r="DE122" s="232"/>
      <c r="DF122" s="232"/>
      <c r="DG122" s="232"/>
      <c r="DH122" s="232"/>
      <c r="DI122" s="232"/>
      <c r="DJ122" s="232"/>
      <c r="DK122" s="232"/>
      <c r="DL122" s="232"/>
      <c r="DM122" s="232"/>
      <c r="DN122" s="232"/>
      <c r="DO122" s="232"/>
    </row>
    <row r="123" spans="1:119" ht="13.5" thickBot="1">
      <c r="A123" s="74"/>
      <c r="B123" s="94"/>
      <c r="C123" s="163" t="s">
        <v>415</v>
      </c>
      <c r="D123" s="71"/>
      <c r="E123" s="33">
        <f>IF('Załącznik Nr 2 - wydatki'!E291&gt;0,'Załącznik Nr 2 - wydatki'!E291,"")</f>
      </c>
      <c r="F123" s="33">
        <f>IF('Załącznik Nr 2 - wydatki'!F291&gt;0,'Załącznik Nr 2 - wydatki'!F291,"")</f>
        <v>600000</v>
      </c>
      <c r="G123" s="33">
        <f>IF('Załącznik Nr 2 - wydatki'!G291&gt;0,'Załącznik Nr 2 - wydatki'!G291,"")</f>
        <v>600000</v>
      </c>
      <c r="H123" s="33">
        <f>IF('Załącznik Nr 2 - wydatki'!H291&gt;0,'Załącznik Nr 2 - wydatki'!H291,"")</f>
        <v>600000</v>
      </c>
      <c r="I123" s="33">
        <f>IF('Załącznik Nr 2 - wydatki'!I291&gt;0,'Załącznik Nr 2 - wydatki'!I291,"")</f>
      </c>
      <c r="J123" s="33">
        <f>IF('Załącznik Nr 2 - wydatki'!J291&gt;0,'Załącznik Nr 2 - wydatki'!J291,"")</f>
      </c>
      <c r="K123" s="64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  <c r="W123" s="232"/>
      <c r="X123" s="232"/>
      <c r="Y123" s="232"/>
      <c r="Z123" s="232"/>
      <c r="AA123" s="232"/>
      <c r="AB123" s="232"/>
      <c r="AC123" s="232"/>
      <c r="AD123" s="232"/>
      <c r="AE123" s="232"/>
      <c r="AF123" s="232"/>
      <c r="AG123" s="232"/>
      <c r="AH123" s="232"/>
      <c r="AI123" s="232"/>
      <c r="AJ123" s="232"/>
      <c r="AK123" s="232"/>
      <c r="AL123" s="232"/>
      <c r="AM123" s="232"/>
      <c r="AN123" s="232"/>
      <c r="AO123" s="232"/>
      <c r="AP123" s="232"/>
      <c r="AQ123" s="232"/>
      <c r="AR123" s="232"/>
      <c r="AS123" s="232"/>
      <c r="AT123" s="232"/>
      <c r="AU123" s="232"/>
      <c r="AV123" s="232"/>
      <c r="AW123" s="232"/>
      <c r="AX123" s="232"/>
      <c r="AY123" s="232"/>
      <c r="AZ123" s="232"/>
      <c r="BA123" s="232"/>
      <c r="BB123" s="232"/>
      <c r="BC123" s="232"/>
      <c r="BD123" s="232"/>
      <c r="BE123" s="232"/>
      <c r="BF123" s="232"/>
      <c r="BG123" s="232"/>
      <c r="BH123" s="232"/>
      <c r="BI123" s="232"/>
      <c r="BJ123" s="232"/>
      <c r="BK123" s="232"/>
      <c r="BL123" s="232"/>
      <c r="BM123" s="232"/>
      <c r="BN123" s="232"/>
      <c r="BO123" s="232"/>
      <c r="BP123" s="232"/>
      <c r="BQ123" s="232"/>
      <c r="BR123" s="232"/>
      <c r="BS123" s="232"/>
      <c r="BT123" s="232"/>
      <c r="BU123" s="232"/>
      <c r="BV123" s="232"/>
      <c r="BW123" s="232"/>
      <c r="BX123" s="232"/>
      <c r="BY123" s="232"/>
      <c r="BZ123" s="232"/>
      <c r="CA123" s="232"/>
      <c r="CB123" s="232"/>
      <c r="CC123" s="232"/>
      <c r="CD123" s="232"/>
      <c r="CE123" s="232"/>
      <c r="CF123" s="232"/>
      <c r="CG123" s="232"/>
      <c r="CH123" s="232"/>
      <c r="CI123" s="232"/>
      <c r="CJ123" s="232"/>
      <c r="CK123" s="232"/>
      <c r="CL123" s="232"/>
      <c r="CM123" s="232"/>
      <c r="CN123" s="232"/>
      <c r="CO123" s="232"/>
      <c r="CP123" s="232"/>
      <c r="CQ123" s="232"/>
      <c r="CR123" s="232"/>
      <c r="CS123" s="232"/>
      <c r="CT123" s="232"/>
      <c r="CU123" s="232"/>
      <c r="CV123" s="232"/>
      <c r="CW123" s="232"/>
      <c r="CX123" s="232"/>
      <c r="CY123" s="232"/>
      <c r="CZ123" s="232"/>
      <c r="DA123" s="232"/>
      <c r="DB123" s="232"/>
      <c r="DC123" s="232"/>
      <c r="DD123" s="232"/>
      <c r="DE123" s="232"/>
      <c r="DF123" s="232"/>
      <c r="DG123" s="232"/>
      <c r="DH123" s="232"/>
      <c r="DI123" s="232"/>
      <c r="DJ123" s="232"/>
      <c r="DK123" s="232"/>
      <c r="DL123" s="232"/>
      <c r="DM123" s="232"/>
      <c r="DN123" s="232"/>
      <c r="DO123" s="232"/>
    </row>
    <row r="124" spans="1:119" ht="13.5" thickBot="1">
      <c r="A124" s="75"/>
      <c r="B124" s="99"/>
      <c r="C124" s="163" t="s">
        <v>215</v>
      </c>
      <c r="D124" s="76"/>
      <c r="E124" s="33"/>
      <c r="F124" s="33"/>
      <c r="G124" s="33"/>
      <c r="H124" s="33"/>
      <c r="I124" s="33">
        <f>IF('Załącznik Nr 2 - wydatki'!I292&gt;0,'Załącznik Nr 2 - wydatki'!I292,"")</f>
      </c>
      <c r="J124" s="33">
        <f>IF('Załącznik Nr 2 - wydatki'!J292&gt;0,'Załącznik Nr 2 - wydatki'!J292,"")</f>
      </c>
      <c r="K124" s="64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2"/>
      <c r="AF124" s="232"/>
      <c r="AG124" s="232"/>
      <c r="AH124" s="232"/>
      <c r="AI124" s="232"/>
      <c r="AJ124" s="232"/>
      <c r="AK124" s="232"/>
      <c r="AL124" s="232"/>
      <c r="AM124" s="232"/>
      <c r="AN124" s="232"/>
      <c r="AO124" s="232"/>
      <c r="AP124" s="232"/>
      <c r="AQ124" s="232"/>
      <c r="AR124" s="232"/>
      <c r="AS124" s="232"/>
      <c r="AT124" s="232"/>
      <c r="AU124" s="232"/>
      <c r="AV124" s="232"/>
      <c r="AW124" s="232"/>
      <c r="AX124" s="232"/>
      <c r="AY124" s="232"/>
      <c r="AZ124" s="232"/>
      <c r="BA124" s="232"/>
      <c r="BB124" s="232"/>
      <c r="BC124" s="232"/>
      <c r="BD124" s="232"/>
      <c r="BE124" s="232"/>
      <c r="BF124" s="232"/>
      <c r="BG124" s="232"/>
      <c r="BH124" s="232"/>
      <c r="BI124" s="232"/>
      <c r="BJ124" s="232"/>
      <c r="BK124" s="232"/>
      <c r="BL124" s="232"/>
      <c r="BM124" s="232"/>
      <c r="BN124" s="232"/>
      <c r="BO124" s="232"/>
      <c r="BP124" s="232"/>
      <c r="BQ124" s="232"/>
      <c r="BR124" s="232"/>
      <c r="BS124" s="232"/>
      <c r="BT124" s="232"/>
      <c r="BU124" s="232"/>
      <c r="BV124" s="232"/>
      <c r="BW124" s="232"/>
      <c r="BX124" s="232"/>
      <c r="BY124" s="232"/>
      <c r="BZ124" s="232"/>
      <c r="CA124" s="232"/>
      <c r="CB124" s="232"/>
      <c r="CC124" s="232"/>
      <c r="CD124" s="232"/>
      <c r="CE124" s="232"/>
      <c r="CF124" s="232"/>
      <c r="CG124" s="232"/>
      <c r="CH124" s="232"/>
      <c r="CI124" s="232"/>
      <c r="CJ124" s="232"/>
      <c r="CK124" s="232"/>
      <c r="CL124" s="232"/>
      <c r="CM124" s="232"/>
      <c r="CN124" s="232"/>
      <c r="CO124" s="232"/>
      <c r="CP124" s="232"/>
      <c r="CQ124" s="232"/>
      <c r="CR124" s="232"/>
      <c r="CS124" s="232"/>
      <c r="CT124" s="232"/>
      <c r="CU124" s="232"/>
      <c r="CV124" s="232"/>
      <c r="CW124" s="232"/>
      <c r="CX124" s="232"/>
      <c r="CY124" s="232"/>
      <c r="CZ124" s="232"/>
      <c r="DA124" s="232"/>
      <c r="DB124" s="232"/>
      <c r="DC124" s="232"/>
      <c r="DD124" s="232"/>
      <c r="DE124" s="232"/>
      <c r="DF124" s="232"/>
      <c r="DG124" s="232"/>
      <c r="DH124" s="232"/>
      <c r="DI124" s="232"/>
      <c r="DJ124" s="232"/>
      <c r="DK124" s="232"/>
      <c r="DL124" s="232"/>
      <c r="DM124" s="232"/>
      <c r="DN124" s="232"/>
      <c r="DO124" s="232"/>
    </row>
    <row r="125" spans="1:119" s="1" customFormat="1" ht="22.5" customHeight="1" thickBot="1">
      <c r="A125" s="159">
        <v>801</v>
      </c>
      <c r="B125" s="171"/>
      <c r="C125" s="182" t="s">
        <v>216</v>
      </c>
      <c r="D125" s="199"/>
      <c r="E125" s="31">
        <f aca="true" t="shared" si="21" ref="E125:J125">SUM(E127+E130+E132+E146+E149+E169+E171+E174+E183)</f>
        <v>28324472</v>
      </c>
      <c r="F125" s="31">
        <f t="shared" si="21"/>
        <v>30642792</v>
      </c>
      <c r="G125" s="31">
        <f t="shared" si="21"/>
        <v>30382792</v>
      </c>
      <c r="H125" s="31">
        <f t="shared" si="21"/>
        <v>197447</v>
      </c>
      <c r="I125" s="31">
        <f t="shared" si="21"/>
        <v>30185345</v>
      </c>
      <c r="J125" s="31">
        <f t="shared" si="21"/>
        <v>0</v>
      </c>
      <c r="K125" s="64">
        <f t="shared" si="15"/>
        <v>1.0726693157775369</v>
      </c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37"/>
      <c r="Y125" s="237"/>
      <c r="Z125" s="237"/>
      <c r="AA125" s="237"/>
      <c r="AB125" s="237"/>
      <c r="AC125" s="237"/>
      <c r="AD125" s="237"/>
      <c r="AE125" s="237"/>
      <c r="AF125" s="237"/>
      <c r="AG125" s="237"/>
      <c r="AH125" s="237"/>
      <c r="AI125" s="237"/>
      <c r="AJ125" s="237"/>
      <c r="AK125" s="237"/>
      <c r="AL125" s="237"/>
      <c r="AM125" s="237"/>
      <c r="AN125" s="237"/>
      <c r="AO125" s="237"/>
      <c r="AP125" s="237"/>
      <c r="AQ125" s="237"/>
      <c r="AR125" s="237"/>
      <c r="AS125" s="237"/>
      <c r="AT125" s="237"/>
      <c r="AU125" s="237"/>
      <c r="AV125" s="237"/>
      <c r="AW125" s="237"/>
      <c r="AX125" s="237"/>
      <c r="AY125" s="237"/>
      <c r="AZ125" s="237"/>
      <c r="BA125" s="237"/>
      <c r="BB125" s="237"/>
      <c r="BC125" s="237"/>
      <c r="BD125" s="237"/>
      <c r="BE125" s="237"/>
      <c r="BF125" s="237"/>
      <c r="BG125" s="237"/>
      <c r="BH125" s="237"/>
      <c r="BI125" s="237"/>
      <c r="BJ125" s="237"/>
      <c r="BK125" s="237"/>
      <c r="BL125" s="237"/>
      <c r="BM125" s="237"/>
      <c r="BN125" s="237"/>
      <c r="BO125" s="237"/>
      <c r="BP125" s="237"/>
      <c r="BQ125" s="237"/>
      <c r="BR125" s="237"/>
      <c r="BS125" s="237"/>
      <c r="BT125" s="237"/>
      <c r="BU125" s="237"/>
      <c r="BV125" s="237"/>
      <c r="BW125" s="237"/>
      <c r="BX125" s="237"/>
      <c r="BY125" s="237"/>
      <c r="BZ125" s="237"/>
      <c r="CA125" s="237"/>
      <c r="CB125" s="237"/>
      <c r="CC125" s="237"/>
      <c r="CD125" s="237"/>
      <c r="CE125" s="237"/>
      <c r="CF125" s="237"/>
      <c r="CG125" s="237"/>
      <c r="CH125" s="237"/>
      <c r="CI125" s="237"/>
      <c r="CJ125" s="237"/>
      <c r="CK125" s="237"/>
      <c r="CL125" s="237"/>
      <c r="CM125" s="237"/>
      <c r="CN125" s="237"/>
      <c r="CO125" s="237"/>
      <c r="CP125" s="237"/>
      <c r="CQ125" s="237"/>
      <c r="CR125" s="237"/>
      <c r="CS125" s="237"/>
      <c r="CT125" s="237"/>
      <c r="CU125" s="237"/>
      <c r="CV125" s="237"/>
      <c r="CW125" s="237"/>
      <c r="CX125" s="237"/>
      <c r="CY125" s="237"/>
      <c r="CZ125" s="237"/>
      <c r="DA125" s="237"/>
      <c r="DB125" s="237"/>
      <c r="DC125" s="237"/>
      <c r="DD125" s="237"/>
      <c r="DE125" s="237"/>
      <c r="DF125" s="237"/>
      <c r="DG125" s="237"/>
      <c r="DH125" s="237"/>
      <c r="DI125" s="237"/>
      <c r="DJ125" s="237"/>
      <c r="DK125" s="237"/>
      <c r="DL125" s="237"/>
      <c r="DM125" s="237"/>
      <c r="DN125" s="237"/>
      <c r="DO125" s="237"/>
    </row>
    <row r="126" spans="1:119" s="2" customFormat="1" ht="13.5" thickBot="1">
      <c r="A126" s="122"/>
      <c r="B126" s="104"/>
      <c r="C126" s="90"/>
      <c r="D126" s="204"/>
      <c r="E126" s="28"/>
      <c r="F126" s="28"/>
      <c r="G126" s="28"/>
      <c r="H126" s="28"/>
      <c r="I126" s="28"/>
      <c r="J126" s="28"/>
      <c r="K126" s="64"/>
      <c r="L126" s="238"/>
      <c r="M126" s="238"/>
      <c r="N126" s="238"/>
      <c r="O126" s="238"/>
      <c r="P126" s="238"/>
      <c r="Q126" s="238"/>
      <c r="R126" s="238"/>
      <c r="S126" s="238"/>
      <c r="T126" s="238"/>
      <c r="U126" s="238"/>
      <c r="V126" s="238"/>
      <c r="W126" s="238"/>
      <c r="X126" s="238"/>
      <c r="Y126" s="238"/>
      <c r="Z126" s="238"/>
      <c r="AA126" s="238"/>
      <c r="AB126" s="238"/>
      <c r="AC126" s="238"/>
      <c r="AD126" s="238"/>
      <c r="AE126" s="238"/>
      <c r="AF126" s="238"/>
      <c r="AG126" s="238"/>
      <c r="AH126" s="238"/>
      <c r="AI126" s="238"/>
      <c r="AJ126" s="238"/>
      <c r="AK126" s="238"/>
      <c r="AL126" s="238"/>
      <c r="AM126" s="238"/>
      <c r="AN126" s="238"/>
      <c r="AO126" s="238"/>
      <c r="AP126" s="238"/>
      <c r="AQ126" s="238"/>
      <c r="AR126" s="238"/>
      <c r="AS126" s="238"/>
      <c r="AT126" s="238"/>
      <c r="AU126" s="238"/>
      <c r="AV126" s="238"/>
      <c r="AW126" s="238"/>
      <c r="AX126" s="238"/>
      <c r="AY126" s="238"/>
      <c r="AZ126" s="238"/>
      <c r="BA126" s="238"/>
      <c r="BB126" s="238"/>
      <c r="BC126" s="238"/>
      <c r="BD126" s="238"/>
      <c r="BE126" s="238"/>
      <c r="BF126" s="238"/>
      <c r="BG126" s="238"/>
      <c r="BH126" s="238"/>
      <c r="BI126" s="238"/>
      <c r="BJ126" s="238"/>
      <c r="BK126" s="238"/>
      <c r="BL126" s="238"/>
      <c r="BM126" s="238"/>
      <c r="BN126" s="238"/>
      <c r="BO126" s="238"/>
      <c r="BP126" s="238"/>
      <c r="BQ126" s="238"/>
      <c r="BR126" s="238"/>
      <c r="BS126" s="238"/>
      <c r="BT126" s="238"/>
      <c r="BU126" s="238"/>
      <c r="BV126" s="238"/>
      <c r="BW126" s="238"/>
      <c r="BX126" s="238"/>
      <c r="BY126" s="238"/>
      <c r="BZ126" s="238"/>
      <c r="CA126" s="238"/>
      <c r="CB126" s="238"/>
      <c r="CC126" s="238"/>
      <c r="CD126" s="238"/>
      <c r="CE126" s="238"/>
      <c r="CF126" s="238"/>
      <c r="CG126" s="238"/>
      <c r="CH126" s="238"/>
      <c r="CI126" s="238"/>
      <c r="CJ126" s="238"/>
      <c r="CK126" s="238"/>
      <c r="CL126" s="238"/>
      <c r="CM126" s="238"/>
      <c r="CN126" s="238"/>
      <c r="CO126" s="238"/>
      <c r="CP126" s="238"/>
      <c r="CQ126" s="238"/>
      <c r="CR126" s="238"/>
      <c r="CS126" s="238"/>
      <c r="CT126" s="238"/>
      <c r="CU126" s="238"/>
      <c r="CV126" s="238"/>
      <c r="CW126" s="238"/>
      <c r="CX126" s="238"/>
      <c r="CY126" s="238"/>
      <c r="CZ126" s="238"/>
      <c r="DA126" s="238"/>
      <c r="DB126" s="238"/>
      <c r="DC126" s="238"/>
      <c r="DD126" s="238"/>
      <c r="DE126" s="238"/>
      <c r="DF126" s="238"/>
      <c r="DG126" s="238"/>
      <c r="DH126" s="238"/>
      <c r="DI126" s="238"/>
      <c r="DJ126" s="238"/>
      <c r="DK126" s="238"/>
      <c r="DL126" s="238"/>
      <c r="DM126" s="238"/>
      <c r="DN126" s="238"/>
      <c r="DO126" s="238"/>
    </row>
    <row r="127" spans="1:119" s="4" customFormat="1" ht="18" customHeight="1" thickBot="1">
      <c r="A127" s="116"/>
      <c r="B127" s="96">
        <v>80102</v>
      </c>
      <c r="C127" s="168" t="s">
        <v>343</v>
      </c>
      <c r="D127" s="200"/>
      <c r="E127" s="25">
        <f aca="true" t="shared" si="22" ref="E127:J127">SUM(E128:E129)</f>
        <v>526148</v>
      </c>
      <c r="F127" s="25">
        <f t="shared" si="22"/>
        <v>696127</v>
      </c>
      <c r="G127" s="25">
        <f t="shared" si="22"/>
        <v>686127</v>
      </c>
      <c r="H127" s="25">
        <f t="shared" si="22"/>
        <v>0</v>
      </c>
      <c r="I127" s="25">
        <f t="shared" si="22"/>
        <v>686127</v>
      </c>
      <c r="J127" s="25">
        <f t="shared" si="22"/>
        <v>0</v>
      </c>
      <c r="K127" s="64">
        <f t="shared" si="15"/>
        <v>1.3040570333822423</v>
      </c>
      <c r="L127" s="236"/>
      <c r="M127" s="236"/>
      <c r="N127" s="236"/>
      <c r="O127" s="236"/>
      <c r="P127" s="236"/>
      <c r="Q127" s="236"/>
      <c r="R127" s="236"/>
      <c r="S127" s="236"/>
      <c r="T127" s="236"/>
      <c r="U127" s="236"/>
      <c r="V127" s="236"/>
      <c r="W127" s="236"/>
      <c r="X127" s="236"/>
      <c r="Y127" s="236"/>
      <c r="Z127" s="236"/>
      <c r="AA127" s="236"/>
      <c r="AB127" s="236"/>
      <c r="AC127" s="236"/>
      <c r="AD127" s="236"/>
      <c r="AE127" s="236"/>
      <c r="AF127" s="236"/>
      <c r="AG127" s="236"/>
      <c r="AH127" s="236"/>
      <c r="AI127" s="236"/>
      <c r="AJ127" s="236"/>
      <c r="AK127" s="236"/>
      <c r="AL127" s="236"/>
      <c r="AM127" s="236"/>
      <c r="AN127" s="236"/>
      <c r="AO127" s="236"/>
      <c r="AP127" s="236"/>
      <c r="AQ127" s="236"/>
      <c r="AR127" s="236"/>
      <c r="AS127" s="236"/>
      <c r="AT127" s="236"/>
      <c r="AU127" s="236"/>
      <c r="AV127" s="236"/>
      <c r="AW127" s="236"/>
      <c r="AX127" s="236"/>
      <c r="AY127" s="236"/>
      <c r="AZ127" s="236"/>
      <c r="BA127" s="236"/>
      <c r="BB127" s="236"/>
      <c r="BC127" s="236"/>
      <c r="BD127" s="236"/>
      <c r="BE127" s="236"/>
      <c r="BF127" s="236"/>
      <c r="BG127" s="236"/>
      <c r="BH127" s="236"/>
      <c r="BI127" s="236"/>
      <c r="BJ127" s="236"/>
      <c r="BK127" s="236"/>
      <c r="BL127" s="236"/>
      <c r="BM127" s="236"/>
      <c r="BN127" s="236"/>
      <c r="BO127" s="236"/>
      <c r="BP127" s="236"/>
      <c r="BQ127" s="236"/>
      <c r="BR127" s="236"/>
      <c r="BS127" s="236"/>
      <c r="BT127" s="236"/>
      <c r="BU127" s="236"/>
      <c r="BV127" s="236"/>
      <c r="BW127" s="236"/>
      <c r="BX127" s="236"/>
      <c r="BY127" s="236"/>
      <c r="BZ127" s="236"/>
      <c r="CA127" s="236"/>
      <c r="CB127" s="236"/>
      <c r="CC127" s="236"/>
      <c r="CD127" s="236"/>
      <c r="CE127" s="236"/>
      <c r="CF127" s="236"/>
      <c r="CG127" s="236"/>
      <c r="CH127" s="236"/>
      <c r="CI127" s="236"/>
      <c r="CJ127" s="236"/>
      <c r="CK127" s="236"/>
      <c r="CL127" s="236"/>
      <c r="CM127" s="236"/>
      <c r="CN127" s="236"/>
      <c r="CO127" s="236"/>
      <c r="CP127" s="236"/>
      <c r="CQ127" s="236"/>
      <c r="CR127" s="236"/>
      <c r="CS127" s="236"/>
      <c r="CT127" s="236"/>
      <c r="CU127" s="236"/>
      <c r="CV127" s="236"/>
      <c r="CW127" s="236"/>
      <c r="CX127" s="236"/>
      <c r="CY127" s="236"/>
      <c r="CZ127" s="236"/>
      <c r="DA127" s="236"/>
      <c r="DB127" s="236"/>
      <c r="DC127" s="236"/>
      <c r="DD127" s="236"/>
      <c r="DE127" s="236"/>
      <c r="DF127" s="236"/>
      <c r="DG127" s="236"/>
      <c r="DH127" s="236"/>
      <c r="DI127" s="236"/>
      <c r="DJ127" s="236"/>
      <c r="DK127" s="236"/>
      <c r="DL127" s="236"/>
      <c r="DM127" s="236"/>
      <c r="DN127" s="236"/>
      <c r="DO127" s="236"/>
    </row>
    <row r="128" spans="1:119" s="2" customFormat="1" ht="26.25" thickBot="1">
      <c r="A128" s="122"/>
      <c r="B128" s="104"/>
      <c r="C128" s="184" t="s">
        <v>81</v>
      </c>
      <c r="D128" s="204">
        <v>2650</v>
      </c>
      <c r="E128" s="33">
        <f>IF('Załącznik Nr 2 - wydatki'!E308&gt;0,'Załącznik Nr 2 - wydatki'!E308,"")</f>
        <v>511148</v>
      </c>
      <c r="F128" s="33">
        <f>IF('Załącznik Nr 2 - wydatki'!F308&gt;0,'Załącznik Nr 2 - wydatki'!F308,"")</f>
        <v>681127</v>
      </c>
      <c r="G128" s="33">
        <f>IF('Załącznik Nr 2 - wydatki'!G308&gt;0,'Załącznik Nr 2 - wydatki'!G308,"")</f>
        <v>671127</v>
      </c>
      <c r="H128" s="33">
        <f>IF('Załącznik Nr 2 - wydatki'!H308&gt;0,'Załącznik Nr 2 - wydatki'!H308,"")</f>
      </c>
      <c r="I128" s="33">
        <f>IF('Załącznik Nr 2 - wydatki'!I308&gt;0,'Załącznik Nr 2 - wydatki'!I308,"")</f>
        <v>671127</v>
      </c>
      <c r="J128" s="33">
        <f>IF('Załącznik Nr 2 - wydatki'!J308&gt;0,'Załącznik Nr 2 - wydatki'!J308,"")</f>
      </c>
      <c r="K128" s="64">
        <f t="shared" si="15"/>
        <v>1.3129798023273103</v>
      </c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8"/>
      <c r="AH128" s="238"/>
      <c r="AI128" s="238"/>
      <c r="AJ128" s="238"/>
      <c r="AK128" s="238"/>
      <c r="AL128" s="238"/>
      <c r="AM128" s="238"/>
      <c r="AN128" s="238"/>
      <c r="AO128" s="238"/>
      <c r="AP128" s="238"/>
      <c r="AQ128" s="238"/>
      <c r="AR128" s="238"/>
      <c r="AS128" s="238"/>
      <c r="AT128" s="238"/>
      <c r="AU128" s="238"/>
      <c r="AV128" s="238"/>
      <c r="AW128" s="238"/>
      <c r="AX128" s="238"/>
      <c r="AY128" s="238"/>
      <c r="AZ128" s="238"/>
      <c r="BA128" s="238"/>
      <c r="BB128" s="238"/>
      <c r="BC128" s="238"/>
      <c r="BD128" s="238"/>
      <c r="BE128" s="238"/>
      <c r="BF128" s="238"/>
      <c r="BG128" s="238"/>
      <c r="BH128" s="238"/>
      <c r="BI128" s="238"/>
      <c r="BJ128" s="238"/>
      <c r="BK128" s="238"/>
      <c r="BL128" s="238"/>
      <c r="BM128" s="238"/>
      <c r="BN128" s="238"/>
      <c r="BO128" s="238"/>
      <c r="BP128" s="238"/>
      <c r="BQ128" s="238"/>
      <c r="BR128" s="238"/>
      <c r="BS128" s="238"/>
      <c r="BT128" s="238"/>
      <c r="BU128" s="238"/>
      <c r="BV128" s="238"/>
      <c r="BW128" s="238"/>
      <c r="BX128" s="238"/>
      <c r="BY128" s="238"/>
      <c r="BZ128" s="238"/>
      <c r="CA128" s="238"/>
      <c r="CB128" s="238"/>
      <c r="CC128" s="238"/>
      <c r="CD128" s="238"/>
      <c r="CE128" s="238"/>
      <c r="CF128" s="238"/>
      <c r="CG128" s="238"/>
      <c r="CH128" s="238"/>
      <c r="CI128" s="238"/>
      <c r="CJ128" s="238"/>
      <c r="CK128" s="238"/>
      <c r="CL128" s="238"/>
      <c r="CM128" s="238"/>
      <c r="CN128" s="238"/>
      <c r="CO128" s="238"/>
      <c r="CP128" s="238"/>
      <c r="CQ128" s="238"/>
      <c r="CR128" s="238"/>
      <c r="CS128" s="238"/>
      <c r="CT128" s="238"/>
      <c r="CU128" s="238"/>
      <c r="CV128" s="238"/>
      <c r="CW128" s="238"/>
      <c r="CX128" s="238"/>
      <c r="CY128" s="238"/>
      <c r="CZ128" s="238"/>
      <c r="DA128" s="238"/>
      <c r="DB128" s="238"/>
      <c r="DC128" s="238"/>
      <c r="DD128" s="238"/>
      <c r="DE128" s="238"/>
      <c r="DF128" s="238"/>
      <c r="DG128" s="238"/>
      <c r="DH128" s="238"/>
      <c r="DI128" s="238"/>
      <c r="DJ128" s="238"/>
      <c r="DK128" s="238"/>
      <c r="DL128" s="238"/>
      <c r="DM128" s="238"/>
      <c r="DN128" s="238"/>
      <c r="DO128" s="238"/>
    </row>
    <row r="129" spans="1:119" s="2" customFormat="1" ht="48.75" thickBot="1">
      <c r="A129" s="122"/>
      <c r="B129" s="110"/>
      <c r="C129" s="90" t="s">
        <v>301</v>
      </c>
      <c r="D129" s="477">
        <v>6210</v>
      </c>
      <c r="E129" s="33">
        <f>IF('Załącznik Nr 2 - wydatki'!E309&gt;0,'Załącznik Nr 2 - wydatki'!E309,"")</f>
        <v>15000</v>
      </c>
      <c r="F129" s="33">
        <f>IF('Załącznik Nr 2 - wydatki'!F309&gt;0,'Załącznik Nr 2 - wydatki'!F309,"")</f>
        <v>15000</v>
      </c>
      <c r="G129" s="33">
        <f>IF('Załącznik Nr 2 - wydatki'!G309&gt;0,'Załącznik Nr 2 - wydatki'!G309,"")</f>
        <v>15000</v>
      </c>
      <c r="H129" s="33">
        <f>IF('Załącznik Nr 2 - wydatki'!H309&gt;0,'Załącznik Nr 2 - wydatki'!H309,"")</f>
      </c>
      <c r="I129" s="33">
        <f>IF('Załącznik Nr 2 - wydatki'!I309&gt;0,'Załącznik Nr 2 - wydatki'!I309,"")</f>
        <v>15000</v>
      </c>
      <c r="J129" s="33">
        <f>IF('Załącznik Nr 2 - wydatki'!J309&gt;0,'Załącznik Nr 2 - wydatki'!J309,"")</f>
      </c>
      <c r="K129" s="64">
        <f t="shared" si="15"/>
        <v>1</v>
      </c>
      <c r="L129" s="238"/>
      <c r="M129" s="238"/>
      <c r="N129" s="238"/>
      <c r="O129" s="238"/>
      <c r="P129" s="238"/>
      <c r="Q129" s="238"/>
      <c r="R129" s="238"/>
      <c r="S129" s="238"/>
      <c r="T129" s="238"/>
      <c r="U129" s="238"/>
      <c r="V129" s="238"/>
      <c r="W129" s="238"/>
      <c r="X129" s="238"/>
      <c r="Y129" s="238"/>
      <c r="Z129" s="238"/>
      <c r="AA129" s="238"/>
      <c r="AB129" s="238"/>
      <c r="AC129" s="238"/>
      <c r="AD129" s="238"/>
      <c r="AE129" s="238"/>
      <c r="AF129" s="238"/>
      <c r="AG129" s="238"/>
      <c r="AH129" s="238"/>
      <c r="AI129" s="238"/>
      <c r="AJ129" s="238"/>
      <c r="AK129" s="238"/>
      <c r="AL129" s="238"/>
      <c r="AM129" s="238"/>
      <c r="AN129" s="238"/>
      <c r="AO129" s="238"/>
      <c r="AP129" s="238"/>
      <c r="AQ129" s="238"/>
      <c r="AR129" s="238"/>
      <c r="AS129" s="238"/>
      <c r="AT129" s="238"/>
      <c r="AU129" s="238"/>
      <c r="AV129" s="238"/>
      <c r="AW129" s="238"/>
      <c r="AX129" s="238"/>
      <c r="AY129" s="238"/>
      <c r="AZ129" s="238"/>
      <c r="BA129" s="238"/>
      <c r="BB129" s="238"/>
      <c r="BC129" s="238"/>
      <c r="BD129" s="238"/>
      <c r="BE129" s="238"/>
      <c r="BF129" s="238"/>
      <c r="BG129" s="238"/>
      <c r="BH129" s="238"/>
      <c r="BI129" s="238"/>
      <c r="BJ129" s="238"/>
      <c r="BK129" s="238"/>
      <c r="BL129" s="238"/>
      <c r="BM129" s="238"/>
      <c r="BN129" s="238"/>
      <c r="BO129" s="238"/>
      <c r="BP129" s="238"/>
      <c r="BQ129" s="238"/>
      <c r="BR129" s="238"/>
      <c r="BS129" s="238"/>
      <c r="BT129" s="238"/>
      <c r="BU129" s="238"/>
      <c r="BV129" s="238"/>
      <c r="BW129" s="238"/>
      <c r="BX129" s="238"/>
      <c r="BY129" s="238"/>
      <c r="BZ129" s="238"/>
      <c r="CA129" s="238"/>
      <c r="CB129" s="238"/>
      <c r="CC129" s="238"/>
      <c r="CD129" s="238"/>
      <c r="CE129" s="238"/>
      <c r="CF129" s="238"/>
      <c r="CG129" s="238"/>
      <c r="CH129" s="238"/>
      <c r="CI129" s="238"/>
      <c r="CJ129" s="238"/>
      <c r="CK129" s="238"/>
      <c r="CL129" s="238"/>
      <c r="CM129" s="238"/>
      <c r="CN129" s="238"/>
      <c r="CO129" s="238"/>
      <c r="CP129" s="238"/>
      <c r="CQ129" s="238"/>
      <c r="CR129" s="238"/>
      <c r="CS129" s="238"/>
      <c r="CT129" s="238"/>
      <c r="CU129" s="238"/>
      <c r="CV129" s="238"/>
      <c r="CW129" s="238"/>
      <c r="CX129" s="238"/>
      <c r="CY129" s="238"/>
      <c r="CZ129" s="238"/>
      <c r="DA129" s="238"/>
      <c r="DB129" s="238"/>
      <c r="DC129" s="238"/>
      <c r="DD129" s="238"/>
      <c r="DE129" s="238"/>
      <c r="DF129" s="238"/>
      <c r="DG129" s="238"/>
      <c r="DH129" s="238"/>
      <c r="DI129" s="238"/>
      <c r="DJ129" s="238"/>
      <c r="DK129" s="238"/>
      <c r="DL129" s="238"/>
      <c r="DM129" s="238"/>
      <c r="DN129" s="238"/>
      <c r="DO129" s="238"/>
    </row>
    <row r="130" spans="1:119" s="2" customFormat="1" ht="13.5" thickBot="1">
      <c r="A130" s="122"/>
      <c r="B130" s="173" t="s">
        <v>45</v>
      </c>
      <c r="C130" s="168" t="s">
        <v>219</v>
      </c>
      <c r="D130" s="205"/>
      <c r="E130" s="25">
        <f aca="true" t="shared" si="23" ref="E130:J130">SUM(E131)</f>
        <v>593224</v>
      </c>
      <c r="F130" s="25">
        <f t="shared" si="23"/>
        <v>490606</v>
      </c>
      <c r="G130" s="25">
        <f t="shared" si="23"/>
        <v>485606</v>
      </c>
      <c r="H130" s="25">
        <f t="shared" si="23"/>
        <v>0</v>
      </c>
      <c r="I130" s="25">
        <f t="shared" si="23"/>
        <v>485606</v>
      </c>
      <c r="J130" s="25">
        <f t="shared" si="23"/>
        <v>0</v>
      </c>
      <c r="K130" s="64">
        <f t="shared" si="15"/>
        <v>0.8185879195716964</v>
      </c>
      <c r="L130" s="238"/>
      <c r="M130" s="238"/>
      <c r="N130" s="238"/>
      <c r="O130" s="238"/>
      <c r="P130" s="238"/>
      <c r="Q130" s="238"/>
      <c r="R130" s="238"/>
      <c r="S130" s="238"/>
      <c r="T130" s="238"/>
      <c r="U130" s="238"/>
      <c r="V130" s="238"/>
      <c r="W130" s="238"/>
      <c r="X130" s="238"/>
      <c r="Y130" s="238"/>
      <c r="Z130" s="238"/>
      <c r="AA130" s="238"/>
      <c r="AB130" s="238"/>
      <c r="AC130" s="238"/>
      <c r="AD130" s="238"/>
      <c r="AE130" s="238"/>
      <c r="AF130" s="238"/>
      <c r="AG130" s="238"/>
      <c r="AH130" s="238"/>
      <c r="AI130" s="238"/>
      <c r="AJ130" s="238"/>
      <c r="AK130" s="238"/>
      <c r="AL130" s="238"/>
      <c r="AM130" s="238"/>
      <c r="AN130" s="238"/>
      <c r="AO130" s="238"/>
      <c r="AP130" s="238"/>
      <c r="AQ130" s="238"/>
      <c r="AR130" s="238"/>
      <c r="AS130" s="238"/>
      <c r="AT130" s="238"/>
      <c r="AU130" s="238"/>
      <c r="AV130" s="238"/>
      <c r="AW130" s="238"/>
      <c r="AX130" s="238"/>
      <c r="AY130" s="238"/>
      <c r="AZ130" s="238"/>
      <c r="BA130" s="238"/>
      <c r="BB130" s="238"/>
      <c r="BC130" s="238"/>
      <c r="BD130" s="238"/>
      <c r="BE130" s="238"/>
      <c r="BF130" s="238"/>
      <c r="BG130" s="238"/>
      <c r="BH130" s="238"/>
      <c r="BI130" s="238"/>
      <c r="BJ130" s="238"/>
      <c r="BK130" s="238"/>
      <c r="BL130" s="238"/>
      <c r="BM130" s="238"/>
      <c r="BN130" s="238"/>
      <c r="BO130" s="238"/>
      <c r="BP130" s="238"/>
      <c r="BQ130" s="238"/>
      <c r="BR130" s="238"/>
      <c r="BS130" s="238"/>
      <c r="BT130" s="238"/>
      <c r="BU130" s="238"/>
      <c r="BV130" s="238"/>
      <c r="BW130" s="238"/>
      <c r="BX130" s="238"/>
      <c r="BY130" s="238"/>
      <c r="BZ130" s="238"/>
      <c r="CA130" s="238"/>
      <c r="CB130" s="238"/>
      <c r="CC130" s="238"/>
      <c r="CD130" s="238"/>
      <c r="CE130" s="238"/>
      <c r="CF130" s="238"/>
      <c r="CG130" s="238"/>
      <c r="CH130" s="238"/>
      <c r="CI130" s="238"/>
      <c r="CJ130" s="238"/>
      <c r="CK130" s="238"/>
      <c r="CL130" s="238"/>
      <c r="CM130" s="238"/>
      <c r="CN130" s="238"/>
      <c r="CO130" s="238"/>
      <c r="CP130" s="238"/>
      <c r="CQ130" s="238"/>
      <c r="CR130" s="238"/>
      <c r="CS130" s="238"/>
      <c r="CT130" s="238"/>
      <c r="CU130" s="238"/>
      <c r="CV130" s="238"/>
      <c r="CW130" s="238"/>
      <c r="CX130" s="238"/>
      <c r="CY130" s="238"/>
      <c r="CZ130" s="238"/>
      <c r="DA130" s="238"/>
      <c r="DB130" s="238"/>
      <c r="DC130" s="238"/>
      <c r="DD130" s="238"/>
      <c r="DE130" s="238"/>
      <c r="DF130" s="238"/>
      <c r="DG130" s="238"/>
      <c r="DH130" s="238"/>
      <c r="DI130" s="238"/>
      <c r="DJ130" s="238"/>
      <c r="DK130" s="238"/>
      <c r="DL130" s="238"/>
      <c r="DM130" s="238"/>
      <c r="DN130" s="238"/>
      <c r="DO130" s="238"/>
    </row>
    <row r="131" spans="1:119" s="2" customFormat="1" ht="21" customHeight="1" thickBot="1">
      <c r="A131" s="122"/>
      <c r="B131" s="104"/>
      <c r="C131" s="163" t="s">
        <v>90</v>
      </c>
      <c r="D131" s="204">
        <v>2650</v>
      </c>
      <c r="E131" s="33">
        <f>IF('Załącznik Nr 2 - wydatki'!E322&gt;0,'Załącznik Nr 2 - wydatki'!E322,"")</f>
        <v>593224</v>
      </c>
      <c r="F131" s="33">
        <f>IF('Załącznik Nr 2 - wydatki'!F322&gt;0,'Załącznik Nr 2 - wydatki'!F322,"")</f>
        <v>490606</v>
      </c>
      <c r="G131" s="33">
        <f>IF('Załącznik Nr 2 - wydatki'!G322&gt;0,'Załącznik Nr 2 - wydatki'!G322,"")</f>
        <v>485606</v>
      </c>
      <c r="H131" s="33">
        <f>IF('Załącznik Nr 2 - wydatki'!H322&gt;0,'Załącznik Nr 2 - wydatki'!H322,"")</f>
      </c>
      <c r="I131" s="33">
        <f>IF('Załącznik Nr 2 - wydatki'!I322&gt;0,'Załącznik Nr 2 - wydatki'!I322,"")</f>
        <v>485606</v>
      </c>
      <c r="J131" s="33">
        <f>IF('Załącznik Nr 2 - wydatki'!J322&gt;0,'Załącznik Nr 2 - wydatki'!J322,"")</f>
      </c>
      <c r="K131" s="64">
        <f t="shared" si="15"/>
        <v>0.8185879195716964</v>
      </c>
      <c r="L131" s="238"/>
      <c r="M131" s="238"/>
      <c r="N131" s="238"/>
      <c r="O131" s="238"/>
      <c r="P131" s="238"/>
      <c r="Q131" s="238"/>
      <c r="R131" s="238"/>
      <c r="S131" s="238"/>
      <c r="T131" s="238"/>
      <c r="U131" s="238"/>
      <c r="V131" s="238"/>
      <c r="W131" s="238"/>
      <c r="X131" s="238"/>
      <c r="Y131" s="238"/>
      <c r="Z131" s="238"/>
      <c r="AA131" s="238"/>
      <c r="AB131" s="238"/>
      <c r="AC131" s="238"/>
      <c r="AD131" s="238"/>
      <c r="AE131" s="238"/>
      <c r="AF131" s="238"/>
      <c r="AG131" s="238"/>
      <c r="AH131" s="238"/>
      <c r="AI131" s="238"/>
      <c r="AJ131" s="238"/>
      <c r="AK131" s="238"/>
      <c r="AL131" s="238"/>
      <c r="AM131" s="238"/>
      <c r="AN131" s="238"/>
      <c r="AO131" s="238"/>
      <c r="AP131" s="238"/>
      <c r="AQ131" s="238"/>
      <c r="AR131" s="238"/>
      <c r="AS131" s="238"/>
      <c r="AT131" s="238"/>
      <c r="AU131" s="238"/>
      <c r="AV131" s="238"/>
      <c r="AW131" s="238"/>
      <c r="AX131" s="238"/>
      <c r="AY131" s="238"/>
      <c r="AZ131" s="238"/>
      <c r="BA131" s="238"/>
      <c r="BB131" s="238"/>
      <c r="BC131" s="238"/>
      <c r="BD131" s="238"/>
      <c r="BE131" s="238"/>
      <c r="BF131" s="238"/>
      <c r="BG131" s="238"/>
      <c r="BH131" s="238"/>
      <c r="BI131" s="238"/>
      <c r="BJ131" s="238"/>
      <c r="BK131" s="238"/>
      <c r="BL131" s="238"/>
      <c r="BM131" s="238"/>
      <c r="BN131" s="238"/>
      <c r="BO131" s="238"/>
      <c r="BP131" s="238"/>
      <c r="BQ131" s="238"/>
      <c r="BR131" s="238"/>
      <c r="BS131" s="238"/>
      <c r="BT131" s="238"/>
      <c r="BU131" s="238"/>
      <c r="BV131" s="238"/>
      <c r="BW131" s="238"/>
      <c r="BX131" s="238"/>
      <c r="BY131" s="238"/>
      <c r="BZ131" s="238"/>
      <c r="CA131" s="238"/>
      <c r="CB131" s="238"/>
      <c r="CC131" s="238"/>
      <c r="CD131" s="238"/>
      <c r="CE131" s="238"/>
      <c r="CF131" s="238"/>
      <c r="CG131" s="238"/>
      <c r="CH131" s="238"/>
      <c r="CI131" s="238"/>
      <c r="CJ131" s="238"/>
      <c r="CK131" s="238"/>
      <c r="CL131" s="238"/>
      <c r="CM131" s="238"/>
      <c r="CN131" s="238"/>
      <c r="CO131" s="238"/>
      <c r="CP131" s="238"/>
      <c r="CQ131" s="238"/>
      <c r="CR131" s="238"/>
      <c r="CS131" s="238"/>
      <c r="CT131" s="238"/>
      <c r="CU131" s="238"/>
      <c r="CV131" s="238"/>
      <c r="CW131" s="238"/>
      <c r="CX131" s="238"/>
      <c r="CY131" s="238"/>
      <c r="CZ131" s="238"/>
      <c r="DA131" s="238"/>
      <c r="DB131" s="238"/>
      <c r="DC131" s="238"/>
      <c r="DD131" s="238"/>
      <c r="DE131" s="238"/>
      <c r="DF131" s="238"/>
      <c r="DG131" s="238"/>
      <c r="DH131" s="238"/>
      <c r="DI131" s="238"/>
      <c r="DJ131" s="238"/>
      <c r="DK131" s="238"/>
      <c r="DL131" s="238"/>
      <c r="DM131" s="238"/>
      <c r="DN131" s="238"/>
      <c r="DO131" s="238"/>
    </row>
    <row r="132" spans="1:119" s="9" customFormat="1" ht="18" customHeight="1" thickBot="1">
      <c r="A132" s="116"/>
      <c r="B132" s="96">
        <v>80120</v>
      </c>
      <c r="C132" s="168" t="s">
        <v>344</v>
      </c>
      <c r="D132" s="200"/>
      <c r="E132" s="25">
        <f aca="true" t="shared" si="24" ref="E132:J132">SUM(E133:E145)-E133</f>
        <v>11082797</v>
      </c>
      <c r="F132" s="25">
        <f t="shared" si="24"/>
        <v>12120813</v>
      </c>
      <c r="G132" s="25">
        <f t="shared" si="24"/>
        <v>12020813</v>
      </c>
      <c r="H132" s="25">
        <f t="shared" si="24"/>
        <v>0</v>
      </c>
      <c r="I132" s="25">
        <f t="shared" si="24"/>
        <v>12020813</v>
      </c>
      <c r="J132" s="25">
        <f t="shared" si="24"/>
        <v>0</v>
      </c>
      <c r="K132" s="64">
        <f t="shared" si="15"/>
        <v>1.08463711822927</v>
      </c>
      <c r="L132" s="239"/>
      <c r="M132" s="239"/>
      <c r="N132" s="239"/>
      <c r="O132" s="239"/>
      <c r="P132" s="239"/>
      <c r="Q132" s="239"/>
      <c r="R132" s="239"/>
      <c r="S132" s="239"/>
      <c r="T132" s="239"/>
      <c r="U132" s="239"/>
      <c r="V132" s="239"/>
      <c r="W132" s="239"/>
      <c r="X132" s="239"/>
      <c r="Y132" s="239"/>
      <c r="Z132" s="239"/>
      <c r="AA132" s="239"/>
      <c r="AB132" s="239"/>
      <c r="AC132" s="239"/>
      <c r="AD132" s="239"/>
      <c r="AE132" s="239"/>
      <c r="AF132" s="239"/>
      <c r="AG132" s="239"/>
      <c r="AH132" s="239"/>
      <c r="AI132" s="239"/>
      <c r="AJ132" s="239"/>
      <c r="AK132" s="239"/>
      <c r="AL132" s="239"/>
      <c r="AM132" s="239"/>
      <c r="AN132" s="239"/>
      <c r="AO132" s="239"/>
      <c r="AP132" s="239"/>
      <c r="AQ132" s="239"/>
      <c r="AR132" s="239"/>
      <c r="AS132" s="239"/>
      <c r="AT132" s="239"/>
      <c r="AU132" s="239"/>
      <c r="AV132" s="239"/>
      <c r="AW132" s="239"/>
      <c r="AX132" s="239"/>
      <c r="AY132" s="239"/>
      <c r="AZ132" s="239"/>
      <c r="BA132" s="239"/>
      <c r="BB132" s="239"/>
      <c r="BC132" s="239"/>
      <c r="BD132" s="239"/>
      <c r="BE132" s="239"/>
      <c r="BF132" s="239"/>
      <c r="BG132" s="239"/>
      <c r="BH132" s="239"/>
      <c r="BI132" s="239"/>
      <c r="BJ132" s="239"/>
      <c r="BK132" s="239"/>
      <c r="BL132" s="239"/>
      <c r="BM132" s="239"/>
      <c r="BN132" s="239"/>
      <c r="BO132" s="239"/>
      <c r="BP132" s="239"/>
      <c r="BQ132" s="239"/>
      <c r="BR132" s="239"/>
      <c r="BS132" s="239"/>
      <c r="BT132" s="239"/>
      <c r="BU132" s="239"/>
      <c r="BV132" s="239"/>
      <c r="BW132" s="239"/>
      <c r="BX132" s="239"/>
      <c r="BY132" s="239"/>
      <c r="BZ132" s="239"/>
      <c r="CA132" s="239"/>
      <c r="CB132" s="239"/>
      <c r="CC132" s="239"/>
      <c r="CD132" s="239"/>
      <c r="CE132" s="239"/>
      <c r="CF132" s="239"/>
      <c r="CG132" s="239"/>
      <c r="CH132" s="239"/>
      <c r="CI132" s="239"/>
      <c r="CJ132" s="239"/>
      <c r="CK132" s="239"/>
      <c r="CL132" s="239"/>
      <c r="CM132" s="239"/>
      <c r="CN132" s="239"/>
      <c r="CO132" s="239"/>
      <c r="CP132" s="239"/>
      <c r="CQ132" s="239"/>
      <c r="CR132" s="239"/>
      <c r="CS132" s="239"/>
      <c r="CT132" s="239"/>
      <c r="CU132" s="239"/>
      <c r="CV132" s="239"/>
      <c r="CW132" s="239"/>
      <c r="CX132" s="239"/>
      <c r="CY132" s="239"/>
      <c r="CZ132" s="239"/>
      <c r="DA132" s="239"/>
      <c r="DB132" s="239"/>
      <c r="DC132" s="239"/>
      <c r="DD132" s="239"/>
      <c r="DE132" s="239"/>
      <c r="DF132" s="239"/>
      <c r="DG132" s="239"/>
      <c r="DH132" s="239"/>
      <c r="DI132" s="239"/>
      <c r="DJ132" s="239"/>
      <c r="DK132" s="239"/>
      <c r="DL132" s="239"/>
      <c r="DM132" s="239"/>
      <c r="DN132" s="239"/>
      <c r="DO132" s="239"/>
    </row>
    <row r="133" spans="1:119" s="11" customFormat="1" ht="24.75" thickBot="1">
      <c r="A133" s="74"/>
      <c r="B133" s="94"/>
      <c r="C133" s="89" t="s">
        <v>72</v>
      </c>
      <c r="D133" s="72">
        <v>2540</v>
      </c>
      <c r="E133" s="32">
        <f aca="true" t="shared" si="25" ref="E133:J133">SUM(E134:E142)</f>
        <v>353886</v>
      </c>
      <c r="F133" s="32">
        <f t="shared" si="25"/>
        <v>472534</v>
      </c>
      <c r="G133" s="32">
        <f t="shared" si="25"/>
        <v>472534</v>
      </c>
      <c r="H133" s="32">
        <f t="shared" si="25"/>
        <v>0</v>
      </c>
      <c r="I133" s="32">
        <f t="shared" si="25"/>
        <v>472534</v>
      </c>
      <c r="J133" s="32">
        <f t="shared" si="25"/>
        <v>0</v>
      </c>
      <c r="K133" s="64">
        <f t="shared" si="15"/>
        <v>1.3352718106961</v>
      </c>
      <c r="L133" s="240"/>
      <c r="M133" s="240"/>
      <c r="N133" s="240"/>
      <c r="O133" s="240"/>
      <c r="P133" s="240"/>
      <c r="Q133" s="240"/>
      <c r="R133" s="240"/>
      <c r="S133" s="240"/>
      <c r="T133" s="240"/>
      <c r="U133" s="240"/>
      <c r="V133" s="240"/>
      <c r="W133" s="240"/>
      <c r="X133" s="240"/>
      <c r="Y133" s="240"/>
      <c r="Z133" s="240"/>
      <c r="AA133" s="240"/>
      <c r="AB133" s="240"/>
      <c r="AC133" s="240"/>
      <c r="AD133" s="240"/>
      <c r="AE133" s="240"/>
      <c r="AF133" s="240"/>
      <c r="AG133" s="240"/>
      <c r="AH133" s="240"/>
      <c r="AI133" s="240"/>
      <c r="AJ133" s="240"/>
      <c r="AK133" s="240"/>
      <c r="AL133" s="240"/>
      <c r="AM133" s="240"/>
      <c r="AN133" s="240"/>
      <c r="AO133" s="240"/>
      <c r="AP133" s="240"/>
      <c r="AQ133" s="240"/>
      <c r="AR133" s="240"/>
      <c r="AS133" s="240"/>
      <c r="AT133" s="240"/>
      <c r="AU133" s="240"/>
      <c r="AV133" s="240"/>
      <c r="AW133" s="240"/>
      <c r="AX133" s="240"/>
      <c r="AY133" s="240"/>
      <c r="AZ133" s="240"/>
      <c r="BA133" s="240"/>
      <c r="BB133" s="240"/>
      <c r="BC133" s="240"/>
      <c r="BD133" s="240"/>
      <c r="BE133" s="240"/>
      <c r="BF133" s="240"/>
      <c r="BG133" s="240"/>
      <c r="BH133" s="240"/>
      <c r="BI133" s="240"/>
      <c r="BJ133" s="240"/>
      <c r="BK133" s="240"/>
      <c r="BL133" s="240"/>
      <c r="BM133" s="240"/>
      <c r="BN133" s="240"/>
      <c r="BO133" s="240"/>
      <c r="BP133" s="240"/>
      <c r="BQ133" s="240"/>
      <c r="BR133" s="240"/>
      <c r="BS133" s="240"/>
      <c r="BT133" s="240"/>
      <c r="BU133" s="240"/>
      <c r="BV133" s="240"/>
      <c r="BW133" s="240"/>
      <c r="BX133" s="240"/>
      <c r="BY133" s="240"/>
      <c r="BZ133" s="240"/>
      <c r="CA133" s="240"/>
      <c r="CB133" s="240"/>
      <c r="CC133" s="240"/>
      <c r="CD133" s="240"/>
      <c r="CE133" s="240"/>
      <c r="CF133" s="240"/>
      <c r="CG133" s="240"/>
      <c r="CH133" s="240"/>
      <c r="CI133" s="240"/>
      <c r="CJ133" s="240"/>
      <c r="CK133" s="240"/>
      <c r="CL133" s="240"/>
      <c r="CM133" s="240"/>
      <c r="CN133" s="240"/>
      <c r="CO133" s="240"/>
      <c r="CP133" s="240"/>
      <c r="CQ133" s="240"/>
      <c r="CR133" s="240"/>
      <c r="CS133" s="240"/>
      <c r="CT133" s="240"/>
      <c r="CU133" s="240"/>
      <c r="CV133" s="240"/>
      <c r="CW133" s="240"/>
      <c r="CX133" s="240"/>
      <c r="CY133" s="240"/>
      <c r="CZ133" s="240"/>
      <c r="DA133" s="240"/>
      <c r="DB133" s="240"/>
      <c r="DC133" s="240"/>
      <c r="DD133" s="240"/>
      <c r="DE133" s="240"/>
      <c r="DF133" s="240"/>
      <c r="DG133" s="240"/>
      <c r="DH133" s="240"/>
      <c r="DI133" s="240"/>
      <c r="DJ133" s="240"/>
      <c r="DK133" s="240"/>
      <c r="DL133" s="240"/>
      <c r="DM133" s="240"/>
      <c r="DN133" s="240"/>
      <c r="DO133" s="240"/>
    </row>
    <row r="134" spans="1:119" s="5" customFormat="1" ht="13.5" thickBot="1">
      <c r="A134" s="74"/>
      <c r="B134" s="94"/>
      <c r="C134" s="185" t="s">
        <v>77</v>
      </c>
      <c r="D134" s="74"/>
      <c r="E134" s="33">
        <f>IF('Załącznik Nr 2 - wydatki'!E327&gt;0,'Załącznik Nr 2 - wydatki'!E327,"")</f>
        <v>22128</v>
      </c>
      <c r="F134" s="33">
        <f>IF('Załącznik Nr 2 - wydatki'!F327&gt;0,'Załącznik Nr 2 - wydatki'!F327,"")</f>
      </c>
      <c r="G134" s="33">
        <f>IF('Załącznik Nr 2 - wydatki'!G327&gt;0,'Załącznik Nr 2 - wydatki'!G327,"")</f>
      </c>
      <c r="H134" s="33">
        <f>IF('Załącznik Nr 2 - wydatki'!H327&gt;0,'Załącznik Nr 2 - wydatki'!H327,"")</f>
      </c>
      <c r="I134" s="33">
        <f>IF('Załącznik Nr 2 - wydatki'!I327&gt;0,'Załącznik Nr 2 - wydatki'!I327,"")</f>
      </c>
      <c r="J134" s="33">
        <f>IF('Załącznik Nr 2 - wydatki'!J327&gt;0,'Załącznik Nr 2 - wydatki'!J327,"")</f>
      </c>
      <c r="K134" s="64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</row>
    <row r="135" spans="1:119" s="5" customFormat="1" ht="13.5" thickBot="1">
      <c r="A135" s="74"/>
      <c r="B135" s="94"/>
      <c r="C135" s="186" t="s">
        <v>302</v>
      </c>
      <c r="D135" s="74"/>
      <c r="E135" s="33">
        <f>IF('Załącznik Nr 2 - wydatki'!E328&gt;0,'Załącznik Nr 2 - wydatki'!E328,"")</f>
        <v>102342</v>
      </c>
      <c r="F135" s="33">
        <f>IF('Załącznik Nr 2 - wydatki'!F328&gt;0,'Załącznik Nr 2 - wydatki'!F328,"")</f>
        <v>109643</v>
      </c>
      <c r="G135" s="33">
        <f>IF('Załącznik Nr 2 - wydatki'!G328&gt;0,'Załącznik Nr 2 - wydatki'!G328,"")</f>
        <v>109643</v>
      </c>
      <c r="H135" s="33">
        <f>IF('Załącznik Nr 2 - wydatki'!H328&gt;0,'Załącznik Nr 2 - wydatki'!H328,"")</f>
      </c>
      <c r="I135" s="33">
        <f>IF('Załącznik Nr 2 - wydatki'!I328&gt;0,'Załącznik Nr 2 - wydatki'!I328,"")</f>
        <v>109643</v>
      </c>
      <c r="J135" s="33">
        <f>IF('Załącznik Nr 2 - wydatki'!J328&gt;0,'Załącznik Nr 2 - wydatki'!J328,"")</f>
      </c>
      <c r="K135" s="64">
        <f t="shared" si="15"/>
        <v>1.0713392351136386</v>
      </c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</row>
    <row r="136" spans="1:119" s="5" customFormat="1" ht="13.5" thickBot="1">
      <c r="A136" s="74"/>
      <c r="B136" s="94"/>
      <c r="C136" s="186" t="s">
        <v>328</v>
      </c>
      <c r="D136" s="74"/>
      <c r="E136" s="33">
        <f>IF('Załącznik Nr 2 - wydatki'!E329&gt;0,'Załącznik Nr 2 - wydatki'!E329,"")</f>
        <v>11616</v>
      </c>
      <c r="F136" s="33">
        <f>IF('Załącznik Nr 2 - wydatki'!F329&gt;0,'Załącznik Nr 2 - wydatki'!F329,"")</f>
        <v>7383</v>
      </c>
      <c r="G136" s="33">
        <f>IF('Załącznik Nr 2 - wydatki'!G329&gt;0,'Załącznik Nr 2 - wydatki'!G329,"")</f>
        <v>7383</v>
      </c>
      <c r="H136" s="33">
        <f>IF('Załącznik Nr 2 - wydatki'!H329&gt;0,'Załącznik Nr 2 - wydatki'!H329,"")</f>
      </c>
      <c r="I136" s="33">
        <f>IF('Załącznik Nr 2 - wydatki'!I329&gt;0,'Załącznik Nr 2 - wydatki'!I329,"")</f>
        <v>7383</v>
      </c>
      <c r="J136" s="33">
        <f>IF('Załącznik Nr 2 - wydatki'!J329&gt;0,'Załącznik Nr 2 - wydatki'!J329,"")</f>
      </c>
      <c r="K136" s="64">
        <f t="shared" si="15"/>
        <v>0.6355888429752066</v>
      </c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</row>
    <row r="137" spans="1:119" s="5" customFormat="1" ht="13.5" thickBot="1">
      <c r="A137" s="74"/>
      <c r="B137" s="94"/>
      <c r="C137" s="187" t="s">
        <v>324</v>
      </c>
      <c r="D137" s="74"/>
      <c r="E137" s="33">
        <f>IF('Załącznik Nr 2 - wydatki'!E330&gt;0,'Załącznik Nr 2 - wydatki'!E330,"")</f>
        <v>18392</v>
      </c>
      <c r="F137" s="33">
        <f>IF('Załącznik Nr 2 - wydatki'!F330&gt;0,'Załącznik Nr 2 - wydatki'!F330,"")</f>
        <v>43193</v>
      </c>
      <c r="G137" s="33">
        <f>IF('Załącznik Nr 2 - wydatki'!G330&gt;0,'Załącznik Nr 2 - wydatki'!G330,"")</f>
        <v>43193</v>
      </c>
      <c r="H137" s="33">
        <f>IF('Załącznik Nr 2 - wydatki'!H330&gt;0,'Załącznik Nr 2 - wydatki'!H330,"")</f>
      </c>
      <c r="I137" s="33">
        <f>IF('Załącznik Nr 2 - wydatki'!I330&gt;0,'Załącznik Nr 2 - wydatki'!I330,"")</f>
        <v>43193</v>
      </c>
      <c r="J137" s="33">
        <f>IF('Załącznik Nr 2 - wydatki'!J330&gt;0,'Załącznik Nr 2 - wydatki'!J330,"")</f>
      </c>
      <c r="K137" s="64">
        <f t="shared" si="15"/>
        <v>2.348466724662897</v>
      </c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</row>
    <row r="138" spans="1:119" s="5" customFormat="1" ht="13.5" thickBot="1">
      <c r="A138" s="74"/>
      <c r="B138" s="94"/>
      <c r="C138" s="187" t="s">
        <v>325</v>
      </c>
      <c r="D138" s="74"/>
      <c r="E138" s="33">
        <f>IF('Załącznik Nr 2 - wydatki'!E331&gt;0,'Załącznik Nr 2 - wydatki'!E331,"")</f>
        <v>86152</v>
      </c>
      <c r="F138" s="33">
        <f>IF('Załącznik Nr 2 - wydatki'!F331&gt;0,'Załącznik Nr 2 - wydatki'!F331,"")</f>
        <v>102998</v>
      </c>
      <c r="G138" s="33">
        <f>IF('Załącznik Nr 2 - wydatki'!G331&gt;0,'Załącznik Nr 2 - wydatki'!G331,"")</f>
        <v>102998</v>
      </c>
      <c r="H138" s="33">
        <f>IF('Załącznik Nr 2 - wydatki'!H331&gt;0,'Załącznik Nr 2 - wydatki'!H331,"")</f>
      </c>
      <c r="I138" s="33">
        <f>IF('Załącznik Nr 2 - wydatki'!I331&gt;0,'Załącznik Nr 2 - wydatki'!I331,"")</f>
        <v>102998</v>
      </c>
      <c r="J138" s="33">
        <f>IF('Załącznik Nr 2 - wydatki'!J331&gt;0,'Załącznik Nr 2 - wydatki'!J331,"")</f>
      </c>
      <c r="K138" s="64">
        <f t="shared" si="15"/>
        <v>1.1955381186739715</v>
      </c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</row>
    <row r="139" spans="1:119" s="5" customFormat="1" ht="13.5" thickBot="1">
      <c r="A139" s="74"/>
      <c r="B139" s="94"/>
      <c r="C139" s="185" t="s">
        <v>326</v>
      </c>
      <c r="D139" s="74"/>
      <c r="E139" s="33">
        <f>IF('Załącznik Nr 2 - wydatki'!E332&gt;0,'Załącznik Nr 2 - wydatki'!E332,"")</f>
        <v>35816</v>
      </c>
      <c r="F139" s="33">
        <f>IF('Załącznik Nr 2 - wydatki'!F332&gt;0,'Załącznik Nr 2 - wydatki'!F332,"")</f>
        <v>31010</v>
      </c>
      <c r="G139" s="33">
        <f>IF('Załącznik Nr 2 - wydatki'!G332&gt;0,'Załącznik Nr 2 - wydatki'!G332,"")</f>
        <v>31010</v>
      </c>
      <c r="H139" s="33">
        <f>IF('Załącznik Nr 2 - wydatki'!H332&gt;0,'Załącznik Nr 2 - wydatki'!H332,"")</f>
      </c>
      <c r="I139" s="33">
        <f>IF('Załącznik Nr 2 - wydatki'!I332&gt;0,'Załącznik Nr 2 - wydatki'!I332,"")</f>
        <v>31010</v>
      </c>
      <c r="J139" s="33"/>
      <c r="K139" s="64">
        <f t="shared" si="15"/>
        <v>0.8658141612687067</v>
      </c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</row>
    <row r="140" spans="1:119" s="5" customFormat="1" ht="13.5" thickBot="1">
      <c r="A140" s="74"/>
      <c r="B140" s="94"/>
      <c r="C140" s="163" t="s">
        <v>323</v>
      </c>
      <c r="D140" s="74"/>
      <c r="E140" s="33">
        <f>IF('Załącznik Nr 2 - wydatki'!E333&gt;0,'Załącznik Nr 2 - wydatki'!E333,"")</f>
        <v>57112</v>
      </c>
      <c r="F140" s="33">
        <f>IF('Załącznik Nr 2 - wydatki'!F333&gt;0,'Załącznik Nr 2 - wydatki'!F333,"")</f>
        <v>35440</v>
      </c>
      <c r="G140" s="33">
        <f>IF('Załącznik Nr 2 - wydatki'!G333&gt;0,'Załącznik Nr 2 - wydatki'!G333,"")</f>
        <v>35440</v>
      </c>
      <c r="H140" s="33">
        <f>IF('Załącznik Nr 2 - wydatki'!H333&gt;0,'Załącznik Nr 2 - wydatki'!H333,"")</f>
      </c>
      <c r="I140" s="33">
        <f>IF('Załącznik Nr 2 - wydatki'!I333&gt;0,'Załącznik Nr 2 - wydatki'!I333,"")</f>
        <v>35440</v>
      </c>
      <c r="J140" s="33"/>
      <c r="K140" s="64">
        <f t="shared" si="15"/>
        <v>0.6205350889480319</v>
      </c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</row>
    <row r="141" spans="1:119" s="5" customFormat="1" ht="13.5" thickBot="1">
      <c r="A141" s="74"/>
      <c r="B141" s="94"/>
      <c r="C141" s="163" t="s">
        <v>327</v>
      </c>
      <c r="D141" s="477"/>
      <c r="E141" s="33">
        <f>IF('Załącznik Nr 2 - wydatki'!E334&gt;0,'Załącznik Nr 2 - wydatki'!E334,"")</f>
        <v>20328</v>
      </c>
      <c r="F141" s="33">
        <f>IF('Załącznik Nr 2 - wydatki'!F334&gt;0,'Załącznik Nr 2 - wydatki'!F334,"")</f>
        <v>114072</v>
      </c>
      <c r="G141" s="33">
        <f>IF('Załącznik Nr 2 - wydatki'!G334&gt;0,'Załącznik Nr 2 - wydatki'!G334,"")</f>
        <v>114072</v>
      </c>
      <c r="H141" s="33">
        <f>IF('Załącznik Nr 2 - wydatki'!H334&gt;0,'Załącznik Nr 2 - wydatki'!H334,"")</f>
      </c>
      <c r="I141" s="33">
        <f>IF('Załącznik Nr 2 - wydatki'!I334&gt;0,'Załącznik Nr 2 - wydatki'!I334,"")</f>
        <v>114072</v>
      </c>
      <c r="J141" s="33">
        <f>IF('Załącznik Nr 2 - wydatki'!J334&gt;0,'Załącznik Nr 2 - wydatki'!J334,"")</f>
      </c>
      <c r="K141" s="64">
        <f t="shared" si="15"/>
        <v>5.6115702479338845</v>
      </c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</row>
    <row r="142" spans="1:119" s="5" customFormat="1" ht="13.5" thickBot="1">
      <c r="A142" s="74"/>
      <c r="B142" s="94"/>
      <c r="C142" s="81" t="s">
        <v>60</v>
      </c>
      <c r="D142" s="478"/>
      <c r="E142" s="33">
        <f>IF('Załącznik Nr 2 - wydatki'!E335&gt;0,'Załącznik Nr 2 - wydatki'!E335,"")</f>
      </c>
      <c r="F142" s="33">
        <f>IF('Załącznik Nr 2 - wydatki'!F335&gt;0,'Załącznik Nr 2 - wydatki'!F335,"")</f>
        <v>28795</v>
      </c>
      <c r="G142" s="33">
        <f>IF('Załącznik Nr 2 - wydatki'!G335&gt;0,'Załącznik Nr 2 - wydatki'!G335,"")</f>
        <v>28795</v>
      </c>
      <c r="H142" s="33">
        <f>IF('Załącznik Nr 2 - wydatki'!H335&gt;0,'Załącznik Nr 2 - wydatki'!H335,"")</f>
      </c>
      <c r="I142" s="33">
        <f>IF('Załącznik Nr 2 - wydatki'!I335&gt;0,'Załącznik Nr 2 - wydatki'!I335,"")</f>
        <v>28795</v>
      </c>
      <c r="J142" s="33">
        <f>IF('Załącznik Nr 2 - wydatki'!J335&gt;0,'Załącznik Nr 2 - wydatki'!J335,"")</f>
      </c>
      <c r="K142" s="64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</row>
    <row r="143" spans="1:119" s="5" customFormat="1" ht="66.75" customHeight="1" thickBot="1">
      <c r="A143" s="74"/>
      <c r="B143" s="107"/>
      <c r="C143" s="479" t="s">
        <v>58</v>
      </c>
      <c r="D143" s="74">
        <v>2590</v>
      </c>
      <c r="E143" s="33">
        <f>IF('Załącznik Nr 2 - wydatki'!E336&gt;0,'Załącznik Nr 2 - wydatki'!E336,"")</f>
        <v>232344</v>
      </c>
      <c r="F143" s="33">
        <f>IF('Załącznik Nr 2 - wydatki'!F336&gt;0,'Załącznik Nr 2 - wydatki'!F336,"")</f>
        <v>376280</v>
      </c>
      <c r="G143" s="33">
        <f>IF('Załącznik Nr 2 - wydatki'!G336&gt;0,'Załącznik Nr 2 - wydatki'!G336,"")</f>
        <v>376280</v>
      </c>
      <c r="H143" s="33">
        <f>IF('Załącznik Nr 2 - wydatki'!H336&gt;0,'Załącznik Nr 2 - wydatki'!H336,"")</f>
      </c>
      <c r="I143" s="33">
        <f>IF('Załącznik Nr 2 - wydatki'!I336&gt;0,'Załącznik Nr 2 - wydatki'!I336,"")</f>
        <v>376280</v>
      </c>
      <c r="J143" s="33">
        <f>IF('Załącznik Nr 2 - wydatki'!J336&gt;0,'Załącznik Nr 2 - wydatki'!J336,"")</f>
      </c>
      <c r="K143" s="64">
        <f t="shared" si="15"/>
        <v>1.619495231208897</v>
      </c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</row>
    <row r="144" spans="1:119" s="5" customFormat="1" ht="24.75" customHeight="1" thickBot="1">
      <c r="A144" s="74"/>
      <c r="B144" s="107"/>
      <c r="C144" s="479" t="s">
        <v>8</v>
      </c>
      <c r="D144" s="477">
        <v>2650</v>
      </c>
      <c r="E144" s="33">
        <f>IF('Załącznik Nr 2 - wydatki'!E337&gt;0,'Załącznik Nr 2 - wydatki'!E337,"")</f>
        <v>10452267</v>
      </c>
      <c r="F144" s="33">
        <f>IF('Załącznik Nr 2 - wydatki'!F337&gt;0,'Załącznik Nr 2 - wydatki'!F337,"")</f>
        <v>11026999</v>
      </c>
      <c r="G144" s="33">
        <f>IF('Załącznik Nr 2 - wydatki'!G337&gt;0,'Załącznik Nr 2 - wydatki'!G337,"")</f>
        <v>10926999</v>
      </c>
      <c r="H144" s="33">
        <f>IF('Załącznik Nr 2 - wydatki'!H337&gt;0,'Załącznik Nr 2 - wydatki'!H337,"")</f>
      </c>
      <c r="I144" s="33">
        <f>IF('Załącznik Nr 2 - wydatki'!I337&gt;0,'Załącznik Nr 2 - wydatki'!I337,"")</f>
        <v>10926999</v>
      </c>
      <c r="J144" s="33">
        <f>IF('Załącznik Nr 2 - wydatki'!J337&gt;0,'Załącznik Nr 2 - wydatki'!J337,"")</f>
      </c>
      <c r="K144" s="64">
        <f t="shared" si="15"/>
        <v>1.0454190464135675</v>
      </c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</row>
    <row r="145" spans="1:119" s="5" customFormat="1" ht="51.75" customHeight="1" thickBot="1">
      <c r="A145" s="74"/>
      <c r="B145" s="107"/>
      <c r="C145" s="90" t="s">
        <v>11</v>
      </c>
      <c r="D145" s="477">
        <v>6210</v>
      </c>
      <c r="E145" s="33">
        <f>IF('Załącznik Nr 2 - wydatki'!E338&gt;0,'Załącznik Nr 2 - wydatki'!E338,"")</f>
        <v>44300</v>
      </c>
      <c r="F145" s="33">
        <f>IF('Załącznik Nr 2 - wydatki'!F338&gt;0,'Załącznik Nr 2 - wydatki'!F338,"")</f>
        <v>245000</v>
      </c>
      <c r="G145" s="33">
        <f>IF('Załącznik Nr 2 - wydatki'!G338&gt;0,'Załącznik Nr 2 - wydatki'!G338,"")</f>
        <v>245000</v>
      </c>
      <c r="H145" s="33">
        <f>IF('Załącznik Nr 2 - wydatki'!H338&gt;0,'Załącznik Nr 2 - wydatki'!H338,"")</f>
      </c>
      <c r="I145" s="33">
        <f>IF('Załącznik Nr 2 - wydatki'!I338&gt;0,'Załącznik Nr 2 - wydatki'!I338,"")</f>
        <v>245000</v>
      </c>
      <c r="J145" s="33">
        <f>IF('Załącznik Nr 2 - wydatki'!J338&gt;0,'Załącznik Nr 2 - wydatki'!J338,"")</f>
      </c>
      <c r="K145" s="64">
        <f t="shared" si="15"/>
        <v>5.530474040632054</v>
      </c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</row>
    <row r="146" spans="1:119" s="5" customFormat="1" ht="22.5" customHeight="1" thickBot="1">
      <c r="A146" s="74"/>
      <c r="B146" s="96" t="s">
        <v>292</v>
      </c>
      <c r="C146" s="168" t="s">
        <v>345</v>
      </c>
      <c r="D146" s="206"/>
      <c r="E146" s="25">
        <f aca="true" t="shared" si="26" ref="E146:J146">SUM(E147:E148)</f>
        <v>1962980</v>
      </c>
      <c r="F146" s="25">
        <f t="shared" si="26"/>
        <v>1689553</v>
      </c>
      <c r="G146" s="25">
        <f t="shared" si="26"/>
        <v>1689553</v>
      </c>
      <c r="H146" s="25">
        <f t="shared" si="26"/>
        <v>0</v>
      </c>
      <c r="I146" s="25">
        <f t="shared" si="26"/>
        <v>1689553</v>
      </c>
      <c r="J146" s="25">
        <f t="shared" si="26"/>
        <v>0</v>
      </c>
      <c r="K146" s="64">
        <f t="shared" si="15"/>
        <v>0.8607082089476205</v>
      </c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</row>
    <row r="147" spans="1:119" s="5" customFormat="1" ht="24.75" thickBot="1">
      <c r="A147" s="74"/>
      <c r="B147" s="94"/>
      <c r="C147" s="89" t="s">
        <v>82</v>
      </c>
      <c r="D147" s="203">
        <v>2540</v>
      </c>
      <c r="E147" s="33">
        <f>IF('Załącznik Nr 2 - wydatki'!E340&gt;0,'Załącznik Nr 2 - wydatki'!E340,"")</f>
        <v>221280</v>
      </c>
      <c r="F147" s="33">
        <f>IF('Załącznik Nr 2 - wydatki'!F340&gt;0,'Załącznik Nr 2 - wydatki'!F340,"")</f>
        <v>222097</v>
      </c>
      <c r="G147" s="33">
        <f>IF('Załącznik Nr 2 - wydatki'!G340&gt;0,'Załącznik Nr 2 - wydatki'!G340,"")</f>
        <v>222097</v>
      </c>
      <c r="H147" s="33"/>
      <c r="I147" s="33">
        <f>IF('Załącznik Nr 2 - wydatki'!I340&gt;0,'Załącznik Nr 2 - wydatki'!I340,"")</f>
        <v>222097</v>
      </c>
      <c r="J147" s="33"/>
      <c r="K147" s="64">
        <f t="shared" si="15"/>
        <v>1.003692154736081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</row>
    <row r="148" spans="1:119" s="5" customFormat="1" ht="13.5" thickBot="1">
      <c r="A148" s="74"/>
      <c r="B148" s="97"/>
      <c r="C148" s="163" t="s">
        <v>90</v>
      </c>
      <c r="D148" s="203">
        <v>2650</v>
      </c>
      <c r="E148" s="33">
        <f>IF('Załącznik Nr 2 - wydatki'!E341&gt;0,'Załącznik Nr 2 - wydatki'!E341,"")</f>
        <v>1741700</v>
      </c>
      <c r="F148" s="33">
        <f>IF('Załącznik Nr 2 - wydatki'!F341&gt;0,'Załącznik Nr 2 - wydatki'!F341,"")</f>
        <v>1467456</v>
      </c>
      <c r="G148" s="33">
        <f>IF('Załącznik Nr 2 - wydatki'!G341&gt;0,'Załącznik Nr 2 - wydatki'!G341,"")</f>
        <v>1467456</v>
      </c>
      <c r="H148" s="33"/>
      <c r="I148" s="33">
        <f>IF('Załącznik Nr 2 - wydatki'!I341&gt;0,'Załącznik Nr 2 - wydatki'!I341,"")</f>
        <v>1467456</v>
      </c>
      <c r="J148" s="33"/>
      <c r="K148" s="64">
        <f aca="true" t="shared" si="27" ref="K148:K208">G148/E148</f>
        <v>0.8425423436872022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</row>
    <row r="149" spans="1:119" s="9" customFormat="1" ht="19.5" customHeight="1" thickBot="1">
      <c r="A149" s="116"/>
      <c r="B149" s="96">
        <v>80130</v>
      </c>
      <c r="C149" s="178" t="s">
        <v>220</v>
      </c>
      <c r="D149" s="200"/>
      <c r="E149" s="25">
        <f aca="true" t="shared" si="28" ref="E149:J149">SUM(E151:E168)</f>
        <v>12304522</v>
      </c>
      <c r="F149" s="25">
        <f t="shared" si="28"/>
        <v>13852211</v>
      </c>
      <c r="G149" s="25">
        <f t="shared" si="28"/>
        <v>13747211</v>
      </c>
      <c r="H149" s="25">
        <f t="shared" si="28"/>
        <v>52300</v>
      </c>
      <c r="I149" s="25">
        <f t="shared" si="28"/>
        <v>13694911</v>
      </c>
      <c r="J149" s="25">
        <f t="shared" si="28"/>
        <v>0</v>
      </c>
      <c r="K149" s="64">
        <f t="shared" si="27"/>
        <v>1.1172486830451438</v>
      </c>
      <c r="L149" s="239"/>
      <c r="M149" s="239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  <c r="AA149" s="239"/>
      <c r="AB149" s="239"/>
      <c r="AC149" s="239"/>
      <c r="AD149" s="239"/>
      <c r="AE149" s="239"/>
      <c r="AF149" s="239"/>
      <c r="AG149" s="239"/>
      <c r="AH149" s="239"/>
      <c r="AI149" s="239"/>
      <c r="AJ149" s="239"/>
      <c r="AK149" s="239"/>
      <c r="AL149" s="239"/>
      <c r="AM149" s="239"/>
      <c r="AN149" s="239"/>
      <c r="AO149" s="239"/>
      <c r="AP149" s="239"/>
      <c r="AQ149" s="239"/>
      <c r="AR149" s="239"/>
      <c r="AS149" s="239"/>
      <c r="AT149" s="239"/>
      <c r="AU149" s="239"/>
      <c r="AV149" s="239"/>
      <c r="AW149" s="239"/>
      <c r="AX149" s="239"/>
      <c r="AY149" s="239"/>
      <c r="AZ149" s="239"/>
      <c r="BA149" s="239"/>
      <c r="BB149" s="239"/>
      <c r="BC149" s="239"/>
      <c r="BD149" s="239"/>
      <c r="BE149" s="239"/>
      <c r="BF149" s="239"/>
      <c r="BG149" s="239"/>
      <c r="BH149" s="239"/>
      <c r="BI149" s="239"/>
      <c r="BJ149" s="239"/>
      <c r="BK149" s="239"/>
      <c r="BL149" s="239"/>
      <c r="BM149" s="239"/>
      <c r="BN149" s="239"/>
      <c r="BO149" s="239"/>
      <c r="BP149" s="239"/>
      <c r="BQ149" s="239"/>
      <c r="BR149" s="239"/>
      <c r="BS149" s="239"/>
      <c r="BT149" s="239"/>
      <c r="BU149" s="239"/>
      <c r="BV149" s="239"/>
      <c r="BW149" s="239"/>
      <c r="BX149" s="239"/>
      <c r="BY149" s="239"/>
      <c r="BZ149" s="239"/>
      <c r="CA149" s="239"/>
      <c r="CB149" s="239"/>
      <c r="CC149" s="239"/>
      <c r="CD149" s="239"/>
      <c r="CE149" s="239"/>
      <c r="CF149" s="239"/>
      <c r="CG149" s="239"/>
      <c r="CH149" s="239"/>
      <c r="CI149" s="239"/>
      <c r="CJ149" s="239"/>
      <c r="CK149" s="239"/>
      <c r="CL149" s="239"/>
      <c r="CM149" s="239"/>
      <c r="CN149" s="239"/>
      <c r="CO149" s="239"/>
      <c r="CP149" s="239"/>
      <c r="CQ149" s="239"/>
      <c r="CR149" s="239"/>
      <c r="CS149" s="239"/>
      <c r="CT149" s="239"/>
      <c r="CU149" s="239"/>
      <c r="CV149" s="239"/>
      <c r="CW149" s="239"/>
      <c r="CX149" s="239"/>
      <c r="CY149" s="239"/>
      <c r="CZ149" s="239"/>
      <c r="DA149" s="239"/>
      <c r="DB149" s="239"/>
      <c r="DC149" s="239"/>
      <c r="DD149" s="239"/>
      <c r="DE149" s="239"/>
      <c r="DF149" s="239"/>
      <c r="DG149" s="239"/>
      <c r="DH149" s="239"/>
      <c r="DI149" s="239"/>
      <c r="DJ149" s="239"/>
      <c r="DK149" s="239"/>
      <c r="DL149" s="239"/>
      <c r="DM149" s="239"/>
      <c r="DN149" s="239"/>
      <c r="DO149" s="239"/>
    </row>
    <row r="150" spans="1:119" s="5" customFormat="1" ht="24.75" thickBot="1">
      <c r="A150" s="74"/>
      <c r="B150" s="94"/>
      <c r="C150" s="89" t="s">
        <v>82</v>
      </c>
      <c r="D150" s="207">
        <v>2540</v>
      </c>
      <c r="E150" s="67">
        <f>IF('Załącznik Nr 2 - wydatki'!E343&gt;0,'Załącznik Nr 2 - wydatki'!E343,"")</f>
        <v>1232974</v>
      </c>
      <c r="F150" s="67">
        <f>IF('Załącznik Nr 2 - wydatki'!F343&gt;0,'Załącznik Nr 2 - wydatki'!F343,"")</f>
        <v>1276508</v>
      </c>
      <c r="G150" s="67">
        <f>IF('Załącznik Nr 2 - wydatki'!G343&gt;0,'Załącznik Nr 2 - wydatki'!G343,"")</f>
        <v>1276508</v>
      </c>
      <c r="H150" s="67">
        <f>IF('Załącznik Nr 2 - wydatki'!H343&gt;0,'Załącznik Nr 2 - wydatki'!H343,"")</f>
      </c>
      <c r="I150" s="67">
        <f>IF('Załącznik Nr 2 - wydatki'!I343&gt;0,'Załącznik Nr 2 - wydatki'!I343,"")</f>
        <v>1276508</v>
      </c>
      <c r="J150" s="67">
        <f>IF('Załącznik Nr 2 - wydatki'!J343&gt;0,'Załącznik Nr 2 - wydatki'!J343,"")</f>
      </c>
      <c r="K150" s="64">
        <f t="shared" si="27"/>
        <v>1.0353081249077434</v>
      </c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</row>
    <row r="151" spans="1:119" s="5" customFormat="1" ht="13.5" thickBot="1">
      <c r="A151" s="74"/>
      <c r="B151" s="94"/>
      <c r="C151" s="186" t="s">
        <v>61</v>
      </c>
      <c r="D151" s="74"/>
      <c r="E151" s="33">
        <f>IF('Załącznik Nr 2 - wydatki'!E344&gt;0,'Załącznik Nr 2 - wydatki'!E344,"")</f>
        <v>218768</v>
      </c>
      <c r="F151" s="33">
        <f>IF('Załącznik Nr 2 - wydatki'!F344&gt;0,'Załącznik Nr 2 - wydatki'!F344,"")</f>
        <v>190672</v>
      </c>
      <c r="G151" s="33">
        <f>IF('Załącznik Nr 2 - wydatki'!G344&gt;0,'Załącznik Nr 2 - wydatki'!G344,"")</f>
        <v>190672</v>
      </c>
      <c r="H151" s="33">
        <f>IF('Załącznik Nr 2 - wydatki'!H344&gt;0,'Załącznik Nr 2 - wydatki'!H344,"")</f>
      </c>
      <c r="I151" s="33">
        <f>IF('Załącznik Nr 2 - wydatki'!I344&gt;0,'Załącznik Nr 2 - wydatki'!I344,"")</f>
        <v>190672</v>
      </c>
      <c r="J151" s="33">
        <f>IF('Załącznik Nr 2 - wydatki'!J344&gt;0,'Załącznik Nr 2 - wydatki'!J344,"")</f>
      </c>
      <c r="K151" s="64">
        <f t="shared" si="27"/>
        <v>0.8715717106706649</v>
      </c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</row>
    <row r="152" spans="1:119" s="5" customFormat="1" ht="13.5" thickBot="1">
      <c r="A152" s="74"/>
      <c r="B152" s="94"/>
      <c r="C152" s="186" t="s">
        <v>42</v>
      </c>
      <c r="D152" s="74"/>
      <c r="E152" s="33">
        <f>IF('Załącznik Nr 2 - wydatki'!E345&gt;0,'Załącznik Nr 2 - wydatki'!E345,"")</f>
        <v>232160</v>
      </c>
      <c r="F152" s="33">
        <f>IF('Załącznik Nr 2 - wydatki'!F345&gt;0,'Załącznik Nr 2 - wydatki'!F345,"")</f>
        <v>228526</v>
      </c>
      <c r="G152" s="33">
        <f>IF('Załącznik Nr 2 - wydatki'!G345&gt;0,'Załącznik Nr 2 - wydatki'!G345,"")</f>
        <v>228526</v>
      </c>
      <c r="H152" s="33">
        <f>IF('Załącznik Nr 2 - wydatki'!H345&gt;0,'Załącznik Nr 2 - wydatki'!H345,"")</f>
      </c>
      <c r="I152" s="33">
        <f>IF('Załącznik Nr 2 - wydatki'!I345&gt;0,'Załącznik Nr 2 - wydatki'!I345,"")</f>
        <v>228526</v>
      </c>
      <c r="J152" s="33">
        <f>IF('Załącznik Nr 2 - wydatki'!J345&gt;0,'Załącznik Nr 2 - wydatki'!J345,"")</f>
      </c>
      <c r="K152" s="64">
        <f t="shared" si="27"/>
        <v>0.9843470020675397</v>
      </c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</row>
    <row r="153" spans="1:119" s="5" customFormat="1" ht="13.5" thickBot="1">
      <c r="A153" s="74"/>
      <c r="B153" s="94"/>
      <c r="C153" s="186" t="s">
        <v>318</v>
      </c>
      <c r="D153" s="74"/>
      <c r="E153" s="33">
        <f>IF('Załącznik Nr 2 - wydatki'!E346&gt;0,'Załącznik Nr 2 - wydatki'!E346,"")</f>
        <v>61952</v>
      </c>
      <c r="F153" s="33">
        <f>IF('Załącznik Nr 2 - wydatki'!F346&gt;0,'Załącznik Nr 2 - wydatki'!F346,"")</f>
        <v>105150</v>
      </c>
      <c r="G153" s="33">
        <f>IF('Załącznik Nr 2 - wydatki'!G346&gt;0,'Załącznik Nr 2 - wydatki'!G346,"")</f>
        <v>105150</v>
      </c>
      <c r="H153" s="33">
        <f>IF('Załącznik Nr 2 - wydatki'!H346&gt;0,'Załącznik Nr 2 - wydatki'!H346,"")</f>
      </c>
      <c r="I153" s="33">
        <f>IF('Załącznik Nr 2 - wydatki'!I346&gt;0,'Załącznik Nr 2 - wydatki'!I346,"")</f>
        <v>105150</v>
      </c>
      <c r="J153" s="33">
        <f>IF('Załącznik Nr 2 - wydatki'!J346&gt;0,'Załącznik Nr 2 - wydatki'!J346,"")</f>
      </c>
      <c r="K153" s="64">
        <f t="shared" si="27"/>
        <v>1.6972817665289257</v>
      </c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</row>
    <row r="154" spans="1:119" s="5" customFormat="1" ht="13.5" thickBot="1">
      <c r="A154" s="74"/>
      <c r="B154" s="94"/>
      <c r="C154" s="186" t="s">
        <v>330</v>
      </c>
      <c r="D154" s="74"/>
      <c r="E154" s="33">
        <f>IF('Załącznik Nr 2 - wydatki'!E347&gt;0,'Załącznik Nr 2 - wydatki'!E347,"")</f>
        <v>47432</v>
      </c>
      <c r="F154" s="33">
        <f>IF('Załącznik Nr 2 - wydatki'!F347&gt;0,'Załącznik Nr 2 - wydatki'!F347,"")</f>
        <v>9814</v>
      </c>
      <c r="G154" s="33">
        <f>IF('Załącznik Nr 2 - wydatki'!G347&gt;0,'Załącznik Nr 2 - wydatki'!G347,"")</f>
        <v>9814</v>
      </c>
      <c r="H154" s="33">
        <f>IF('Załącznik Nr 2 - wydatki'!H347&gt;0,'Załącznik Nr 2 - wydatki'!H347,"")</f>
      </c>
      <c r="I154" s="33">
        <f>IF('Załącznik Nr 2 - wydatki'!I347&gt;0,'Załącznik Nr 2 - wydatki'!I347,"")</f>
        <v>9814</v>
      </c>
      <c r="J154" s="33">
        <f>IF('Załącznik Nr 2 - wydatki'!J347&gt;0,'Załącznik Nr 2 - wydatki'!J347,"")</f>
      </c>
      <c r="K154" s="64">
        <f t="shared" si="27"/>
        <v>0.20690672963400236</v>
      </c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</row>
    <row r="155" spans="1:119" s="5" customFormat="1" ht="13.5" thickBot="1">
      <c r="A155" s="74"/>
      <c r="B155" s="94"/>
      <c r="C155" s="185" t="s">
        <v>221</v>
      </c>
      <c r="D155" s="74"/>
      <c r="E155" s="33">
        <f>IF('Załącznik Nr 2 - wydatki'!E348&gt;0,'Załącznik Nr 2 - wydatki'!E348,"")</f>
        <v>107448</v>
      </c>
      <c r="F155" s="33">
        <f>IF('Załącznik Nr 2 - wydatki'!F348&gt;0,'Załącznik Nr 2 - wydatki'!F348,"")</f>
        <v>20563</v>
      </c>
      <c r="G155" s="33">
        <f>IF('Załącznik Nr 2 - wydatki'!G348&gt;0,'Załącznik Nr 2 - wydatki'!G348,"")</f>
        <v>20563</v>
      </c>
      <c r="H155" s="33">
        <f>IF('Załącznik Nr 2 - wydatki'!H348&gt;0,'Załącznik Nr 2 - wydatki'!H348,"")</f>
      </c>
      <c r="I155" s="33">
        <f>IF('Załącznik Nr 2 - wydatki'!I348&gt;0,'Załącznik Nr 2 - wydatki'!I348,"")</f>
        <v>20563</v>
      </c>
      <c r="J155" s="33">
        <f>IF('Załącznik Nr 2 - wydatki'!J348&gt;0,'Załącznik Nr 2 - wydatki'!J348,"")</f>
      </c>
      <c r="K155" s="64">
        <f t="shared" si="27"/>
        <v>0.19137629364902092</v>
      </c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</row>
    <row r="156" spans="1:119" s="5" customFormat="1" ht="13.5" thickBot="1">
      <c r="A156" s="74"/>
      <c r="B156" s="94"/>
      <c r="C156" s="186" t="s">
        <v>303</v>
      </c>
      <c r="D156" s="74"/>
      <c r="E156" s="33">
        <f>IF('Załącznik Nr 2 - wydatki'!E349&gt;0,'Załącznik Nr 2 - wydatki'!E349,"")</f>
        <v>25168</v>
      </c>
      <c r="F156" s="33">
        <f>IF('Załącznik Nr 2 - wydatki'!F349&gt;0,'Załącznik Nr 2 - wydatki'!F349,"")</f>
        <v>12618</v>
      </c>
      <c r="G156" s="33">
        <f>IF('Załącznik Nr 2 - wydatki'!G349&gt;0,'Załącznik Nr 2 - wydatki'!G349,"")</f>
        <v>12618</v>
      </c>
      <c r="H156" s="33">
        <f>IF('Załącznik Nr 2 - wydatki'!H349&gt;0,'Załącznik Nr 2 - wydatki'!H349,"")</f>
      </c>
      <c r="I156" s="33">
        <f>IF('Załącznik Nr 2 - wydatki'!I349&gt;0,'Załącznik Nr 2 - wydatki'!I349,"")</f>
        <v>12618</v>
      </c>
      <c r="J156" s="33">
        <f>IF('Załącznik Nr 2 - wydatki'!J349&gt;0,'Załącznik Nr 2 - wydatki'!J349,"")</f>
      </c>
      <c r="K156" s="64">
        <f t="shared" si="27"/>
        <v>0.5013509218054673</v>
      </c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</row>
    <row r="157" spans="1:119" s="5" customFormat="1" ht="13.5" thickBot="1">
      <c r="A157" s="74"/>
      <c r="B157" s="94"/>
      <c r="C157" s="186" t="s">
        <v>63</v>
      </c>
      <c r="D157" s="74"/>
      <c r="E157" s="33">
        <f>IF('Załącznik Nr 2 - wydatki'!E350&gt;0,'Załącznik Nr 2 - wydatki'!E350,"")</f>
        <v>30008</v>
      </c>
      <c r="F157" s="33">
        <f>IF('Załącznik Nr 2 - wydatki'!F350&gt;0,'Załącznik Nr 2 - wydatki'!F350,"")</f>
        <v>75708</v>
      </c>
      <c r="G157" s="33">
        <f>IF('Załącznik Nr 2 - wydatki'!G350&gt;0,'Załącznik Nr 2 - wydatki'!G350,"")</f>
        <v>75708</v>
      </c>
      <c r="H157" s="33">
        <f>IF('Załącznik Nr 2 - wydatki'!H350&gt;0,'Załącznik Nr 2 - wydatki'!H350,"")</f>
      </c>
      <c r="I157" s="33">
        <f>IF('Załącznik Nr 2 - wydatki'!I350&gt;0,'Załącznik Nr 2 - wydatki'!I350,"")</f>
        <v>75708</v>
      </c>
      <c r="J157" s="33">
        <f>IF('Załącznik Nr 2 - wydatki'!J350&gt;0,'Załącznik Nr 2 - wydatki'!J350,"")</f>
      </c>
      <c r="K157" s="64">
        <f t="shared" si="27"/>
        <v>2.522927219408158</v>
      </c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</row>
    <row r="158" spans="1:119" s="5" customFormat="1" ht="13.5" thickBot="1">
      <c r="A158" s="74"/>
      <c r="B158" s="94"/>
      <c r="C158" s="186" t="s">
        <v>79</v>
      </c>
      <c r="D158" s="74"/>
      <c r="E158" s="33">
        <f>IF('Załącznik Nr 2 - wydatki'!E351&gt;0,'Załącznik Nr 2 - wydatki'!E351,"")</f>
        <v>13552</v>
      </c>
      <c r="F158" s="33">
        <f>IF('Załącznik Nr 2 - wydatki'!F351&gt;0,'Załącznik Nr 2 - wydatki'!F351,"")</f>
      </c>
      <c r="G158" s="33">
        <f>IF('Załącznik Nr 2 - wydatki'!G351&gt;0,'Załącznik Nr 2 - wydatki'!G351,"")</f>
      </c>
      <c r="H158" s="33">
        <f>IF('Załącznik Nr 2 - wydatki'!H351&gt;0,'Załącznik Nr 2 - wydatki'!H351,"")</f>
      </c>
      <c r="I158" s="33">
        <f>IF('Załącznik Nr 2 - wydatki'!I351&gt;0,'Załącznik Nr 2 - wydatki'!I351,"")</f>
      </c>
      <c r="J158" s="33">
        <f>IF('Załącznik Nr 2 - wydatki'!J351&gt;0,'Załącznik Nr 2 - wydatki'!J351,"")</f>
      </c>
      <c r="K158" s="64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</row>
    <row r="159" spans="1:119" s="5" customFormat="1" ht="13.5" thickBot="1">
      <c r="A159" s="74"/>
      <c r="B159" s="94"/>
      <c r="C159" s="186" t="s">
        <v>83</v>
      </c>
      <c r="D159" s="74"/>
      <c r="E159" s="33">
        <f>IF('Załącznik Nr 2 - wydatki'!E352&gt;0,'Załącznik Nr 2 - wydatki'!E352,"")</f>
        <v>36784</v>
      </c>
      <c r="F159" s="33">
        <f>IF('Załącznik Nr 2 - wydatki'!F352&gt;0,'Załącznik Nr 2 - wydatki'!F352,"")</f>
        <v>19628</v>
      </c>
      <c r="G159" s="33">
        <f>IF('Załącznik Nr 2 - wydatki'!G352&gt;0,'Załącznik Nr 2 - wydatki'!G352,"")</f>
        <v>19628</v>
      </c>
      <c r="H159" s="33">
        <f>IF('Załącznik Nr 2 - wydatki'!H352&gt;0,'Załącznik Nr 2 - wydatki'!H352,"")</f>
      </c>
      <c r="I159" s="33">
        <f>IF('Załącznik Nr 2 - wydatki'!I352&gt;0,'Załącznik Nr 2 - wydatki'!I352,"")</f>
        <v>19628</v>
      </c>
      <c r="J159" s="33">
        <f>IF('Załącznik Nr 2 - wydatki'!J352&gt;0,'Załącznik Nr 2 - wydatki'!J352,"")</f>
      </c>
      <c r="K159" s="64">
        <f t="shared" si="27"/>
        <v>0.5336015658982166</v>
      </c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</row>
    <row r="160" spans="1:119" s="5" customFormat="1" ht="13.5" thickBot="1">
      <c r="A160" s="74"/>
      <c r="B160" s="94"/>
      <c r="C160" s="186" t="s">
        <v>12</v>
      </c>
      <c r="D160" s="74"/>
      <c r="E160" s="33">
        <f>IF('Załącznik Nr 2 - wydatki'!E353&gt;0,'Załącznik Nr 2 - wydatki'!E353,"")</f>
        <v>26136</v>
      </c>
      <c r="F160" s="33">
        <f>IF('Załącznik Nr 2 - wydatki'!F353&gt;0,'Załącznik Nr 2 - wydatki'!F353,"")</f>
        <v>33648</v>
      </c>
      <c r="G160" s="33">
        <f>IF('Załącznik Nr 2 - wydatki'!G353&gt;0,'Załącznik Nr 2 - wydatki'!G353,"")</f>
        <v>33648</v>
      </c>
      <c r="H160" s="33">
        <f>IF('Załącznik Nr 2 - wydatki'!H353&gt;0,'Załącznik Nr 2 - wydatki'!H353,"")</f>
      </c>
      <c r="I160" s="33">
        <f>IF('Załącznik Nr 2 - wydatki'!I353&gt;0,'Załącznik Nr 2 - wydatki'!I353,"")</f>
        <v>33648</v>
      </c>
      <c r="J160" s="33">
        <f>IF('Załącznik Nr 2 - wydatki'!J353&gt;0,'Załącznik Nr 2 - wydatki'!J353,"")</f>
      </c>
      <c r="K160" s="64">
        <f t="shared" si="27"/>
        <v>1.2874196510560147</v>
      </c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</row>
    <row r="161" spans="1:119" s="5" customFormat="1" ht="13.5" thickBot="1">
      <c r="A161" s="74"/>
      <c r="B161" s="94"/>
      <c r="C161" s="187" t="s">
        <v>329</v>
      </c>
      <c r="D161" s="74"/>
      <c r="E161" s="33">
        <f>IF('Załącznik Nr 2 - wydatki'!E354&gt;0,'Załącznik Nr 2 - wydatki'!E354,"")</f>
        <v>390006</v>
      </c>
      <c r="F161" s="33">
        <f>IF('Załącznik Nr 2 - wydatki'!F354&gt;0,'Załącznik Nr 2 - wydatki'!F354,"")</f>
        <v>402024</v>
      </c>
      <c r="G161" s="33">
        <f>IF('Załącznik Nr 2 - wydatki'!G354&gt;0,'Załącznik Nr 2 - wydatki'!G354,"")</f>
        <v>402024</v>
      </c>
      <c r="H161" s="33">
        <f>IF('Załącznik Nr 2 - wydatki'!H354&gt;0,'Załącznik Nr 2 - wydatki'!H354,"")</f>
      </c>
      <c r="I161" s="33">
        <f>IF('Załącznik Nr 2 - wydatki'!I354&gt;0,'Załącznik Nr 2 - wydatki'!I354,"")</f>
        <v>402024</v>
      </c>
      <c r="J161" s="33">
        <f>IF('Załącznik Nr 2 - wydatki'!J354&gt;0,'Załącznik Nr 2 - wydatki'!J354,"")</f>
      </c>
      <c r="K161" s="64">
        <f t="shared" si="27"/>
        <v>1.0308149105398379</v>
      </c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</row>
    <row r="162" spans="1:119" s="5" customFormat="1" ht="13.5" thickBot="1">
      <c r="A162" s="74"/>
      <c r="B162" s="94"/>
      <c r="C162" s="163" t="s">
        <v>322</v>
      </c>
      <c r="D162" s="71"/>
      <c r="E162" s="33">
        <f>IF('Załącznik Nr 2 - wydatki'!E355&gt;0,'Załącznik Nr 2 - wydatki'!E355,"")</f>
        <v>43560</v>
      </c>
      <c r="F162" s="33">
        <f>IF('Załącznik Nr 2 - wydatki'!F355&gt;0,'Załącznik Nr 2 - wydatki'!F355,"")</f>
        <v>138798</v>
      </c>
      <c r="G162" s="33">
        <f>IF('Załącznik Nr 2 - wydatki'!G355&gt;0,'Załącznik Nr 2 - wydatki'!G355,"")</f>
        <v>138798</v>
      </c>
      <c r="H162" s="33">
        <f>IF('Załącznik Nr 2 - wydatki'!H355&gt;0,'Załącznik Nr 2 - wydatki'!H355,"")</f>
      </c>
      <c r="I162" s="33">
        <f>IF('Załącznik Nr 2 - wydatki'!I355&gt;0,'Załącznik Nr 2 - wydatki'!I355,"")</f>
        <v>138798</v>
      </c>
      <c r="J162" s="33">
        <f>IF('Załącznik Nr 2 - wydatki'!J355&gt;0,'Załącznik Nr 2 - wydatki'!J355,"")</f>
      </c>
      <c r="K162" s="64">
        <f t="shared" si="27"/>
        <v>3.1863636363636365</v>
      </c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</row>
    <row r="163" spans="1:119" s="5" customFormat="1" ht="13.5" thickBot="1">
      <c r="A163" s="74"/>
      <c r="B163" s="94"/>
      <c r="C163" s="81" t="s">
        <v>65</v>
      </c>
      <c r="D163" s="74"/>
      <c r="E163" s="33">
        <f>IF('Załącznik Nr 2 - wydatki'!E356&gt;0,'Załącznik Nr 2 - wydatki'!E356,"")</f>
      </c>
      <c r="F163" s="33">
        <f>IF('Załącznik Nr 2 - wydatki'!F356&gt;0,'Załącznik Nr 2 - wydatki'!F356,"")</f>
        <v>39359</v>
      </c>
      <c r="G163" s="33">
        <f>IF('Załącznik Nr 2 - wydatki'!G356&gt;0,'Załącznik Nr 2 - wydatki'!G356,"")</f>
        <v>39359</v>
      </c>
      <c r="H163" s="33">
        <f>IF('Załącznik Nr 2 - wydatki'!H356&gt;0,'Załącznik Nr 2 - wydatki'!H356,"")</f>
      </c>
      <c r="I163" s="33">
        <f>IF('Załącznik Nr 2 - wydatki'!I356&gt;0,'Załącznik Nr 2 - wydatki'!I356,"")</f>
        <v>39359</v>
      </c>
      <c r="J163" s="33">
        <f>IF('Załącznik Nr 2 - wydatki'!J356&gt;0,'Załącznik Nr 2 - wydatki'!J356,"")</f>
      </c>
      <c r="K163" s="64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</row>
    <row r="164" spans="1:119" s="5" customFormat="1" ht="51.75" thickBot="1">
      <c r="A164" s="74"/>
      <c r="B164" s="94"/>
      <c r="C164" s="479" t="s">
        <v>17</v>
      </c>
      <c r="D164" s="74">
        <v>2590</v>
      </c>
      <c r="E164" s="33">
        <f>IF('Załącznik Nr 2 - wydatki'!E357&gt;0,'Załącznik Nr 2 - wydatki'!E357,"")</f>
        <v>1023420</v>
      </c>
      <c r="F164" s="33">
        <f>IF('Załącznik Nr 2 - wydatki'!F357&gt;0,'Załącznik Nr 2 - wydatki'!F357,"")</f>
        <v>1203388</v>
      </c>
      <c r="G164" s="33">
        <f>IF('Załącznik Nr 2 - wydatki'!G357&gt;0,'Załącznik Nr 2 - wydatki'!G357,"")</f>
        <v>1203388</v>
      </c>
      <c r="H164" s="33">
        <f>IF('Załącznik Nr 2 - wydatki'!H357&gt;0,'Załącznik Nr 2 - wydatki'!H357,"")</f>
      </c>
      <c r="I164" s="33">
        <f>IF('Załącznik Nr 2 - wydatki'!I357&gt;0,'Załącznik Nr 2 - wydatki'!I357,"")</f>
        <v>1203388</v>
      </c>
      <c r="J164" s="33">
        <f>IF('Załącznik Nr 2 - wydatki'!J357&gt;0,'Załącznik Nr 2 - wydatki'!J357,"")</f>
      </c>
      <c r="K164" s="64">
        <f t="shared" si="27"/>
        <v>1.1758496023138105</v>
      </c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</row>
    <row r="165" spans="1:119" s="5" customFormat="1" ht="13.5" thickBot="1">
      <c r="A165" s="74"/>
      <c r="B165" s="94"/>
      <c r="C165" s="91" t="s">
        <v>92</v>
      </c>
      <c r="D165" s="73">
        <v>2650</v>
      </c>
      <c r="E165" s="85">
        <f>IF('Załącznik Nr 2 - wydatki'!E358&gt;0,'Załącznik Nr 2 - wydatki'!E358,"")</f>
        <v>9695300</v>
      </c>
      <c r="F165" s="85">
        <f>IF('Załącznik Nr 2 - wydatki'!F358&gt;0,'Załącznik Nr 2 - wydatki'!F358,"")</f>
        <v>10950015</v>
      </c>
      <c r="G165" s="85">
        <f>IF('Załącznik Nr 2 - wydatki'!G358&gt;0,'Załącznik Nr 2 - wydatki'!G358,"")</f>
        <v>10845015</v>
      </c>
      <c r="H165" s="85">
        <f>IF('Załącznik Nr 2 - wydatki'!H358&gt;0,'Załącznik Nr 2 - wydatki'!H358,"")</f>
      </c>
      <c r="I165" s="85">
        <f>IF('Załącznik Nr 2 - wydatki'!I358&gt;0,'Załącznik Nr 2 - wydatki'!I358,"")</f>
        <v>10845015</v>
      </c>
      <c r="J165" s="85">
        <f>IF('Załącznik Nr 2 - wydatki'!J358&gt;0,'Załącznik Nr 2 - wydatki'!J358,"")</f>
      </c>
      <c r="K165" s="64">
        <f t="shared" si="27"/>
        <v>1.1185847781914948</v>
      </c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</row>
    <row r="166" spans="1:119" s="5" customFormat="1" ht="24.75" thickBot="1">
      <c r="A166" s="74"/>
      <c r="B166" s="97"/>
      <c r="C166" s="436" t="s">
        <v>374</v>
      </c>
      <c r="D166" s="71">
        <v>6068</v>
      </c>
      <c r="E166" s="85">
        <f>IF('Załącznik Nr 2 - wydatki'!E359&gt;0,'Załącznik Nr 2 - wydatki'!E359,"")</f>
        <v>80514</v>
      </c>
      <c r="F166" s="85">
        <f>IF('Załącznik Nr 2 - wydatki'!F359&gt;0,'Załącznik Nr 2 - wydatki'!F359,"")</f>
      </c>
      <c r="G166" s="85">
        <f>IF('Załącznik Nr 2 - wydatki'!G359&gt;0,'Załącznik Nr 2 - wydatki'!G359,"")</f>
      </c>
      <c r="H166" s="85">
        <f>IF('Załącznik Nr 2 - wydatki'!H360&gt;0,'Załącznik Nr 2 - wydatki'!H360,"")</f>
      </c>
      <c r="I166" s="85">
        <f>IF('Załącznik Nr 2 - wydatki'!I359&gt;0,'Załącznik Nr 2 - wydatki'!I359,"")</f>
      </c>
      <c r="J166" s="85">
        <f>IF('Załącznik Nr 2 - wydatki'!J360&gt;0,'Załącznik Nr 2 - wydatki'!J360,"")</f>
      </c>
      <c r="K166" s="64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</row>
    <row r="167" spans="1:119" s="5" customFormat="1" ht="48.75" thickBot="1">
      <c r="A167" s="74"/>
      <c r="B167" s="102"/>
      <c r="C167" s="90" t="s">
        <v>5</v>
      </c>
      <c r="D167" s="71">
        <v>6210</v>
      </c>
      <c r="E167" s="85">
        <f>IF('Załącznik Nr 2 - wydatki'!E360&gt;0,'Załącznik Nr 2 - wydatki'!E360,"")</f>
        <v>232314</v>
      </c>
      <c r="F167" s="85">
        <f>IF('Załącznik Nr 2 - wydatki'!F360&gt;0,'Załącznik Nr 2 - wydatki'!F360,"")</f>
        <v>370000</v>
      </c>
      <c r="G167" s="85">
        <f>IF('Załącznik Nr 2 - wydatki'!G360&gt;0,'Załącznik Nr 2 - wydatki'!G360,"")</f>
        <v>370000</v>
      </c>
      <c r="H167" s="85">
        <f>IF('Załącznik Nr 2 - wydatki'!H360&gt;0,'Załącznik Nr 2 - wydatki'!H360,"")</f>
      </c>
      <c r="I167" s="85">
        <f>IF('Załącznik Nr 2 - wydatki'!I360&gt;0,'Załącznik Nr 2 - wydatki'!I360,"")</f>
        <v>370000</v>
      </c>
      <c r="J167" s="85">
        <f>IF('Załącznik Nr 2 - wydatki'!J360&gt;0,'Załącznik Nr 2 - wydatki'!J360,"")</f>
      </c>
      <c r="K167" s="64">
        <f t="shared" si="27"/>
        <v>1.5926719870520072</v>
      </c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</row>
    <row r="168" spans="1:119" s="5" customFormat="1" ht="24.75" thickBot="1">
      <c r="A168" s="74"/>
      <c r="B168" s="221"/>
      <c r="C168" s="436" t="s">
        <v>374</v>
      </c>
      <c r="D168" s="71">
        <v>6069</v>
      </c>
      <c r="E168" s="85">
        <f>IF('Załącznik Nr 2 - wydatki'!E361&gt;0,'Załącznik Nr 2 - wydatki'!E361,"")</f>
        <v>40000</v>
      </c>
      <c r="F168" s="85">
        <f>IF('Załącznik Nr 2 - wydatki'!F361&gt;0,'Załącznik Nr 2 - wydatki'!F361,"")</f>
        <v>52300</v>
      </c>
      <c r="G168" s="85">
        <f>IF('Załącznik Nr 2 - wydatki'!G361&gt;0,'Załącznik Nr 2 - wydatki'!G361,"")</f>
        <v>52300</v>
      </c>
      <c r="H168" s="85">
        <f>IF('Załącznik Nr 2 - wydatki'!H361&gt;0,'Załącznik Nr 2 - wydatki'!H361,"")</f>
        <v>52300</v>
      </c>
      <c r="I168" s="85">
        <f>IF('Załącznik Nr 2 - wydatki'!I361&gt;0,'Załącznik Nr 2 - wydatki'!I361,"")</f>
      </c>
      <c r="J168" s="85">
        <f>IF('Załącznik Nr 2 - wydatki'!J361&gt;0,'Załącznik Nr 2 - wydatki'!J361,"")</f>
      </c>
      <c r="K168" s="64">
        <f t="shared" si="27"/>
        <v>1.3075</v>
      </c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</row>
    <row r="169" spans="1:119" s="9" customFormat="1" ht="23.25" customHeight="1" thickBot="1">
      <c r="A169" s="116"/>
      <c r="B169" s="96">
        <v>80134</v>
      </c>
      <c r="C169" s="178" t="s">
        <v>346</v>
      </c>
      <c r="D169" s="200"/>
      <c r="E169" s="25">
        <f aca="true" t="shared" si="29" ref="E169:J169">SUM(E170)</f>
        <v>224332</v>
      </c>
      <c r="F169" s="25">
        <f t="shared" si="29"/>
        <v>253773</v>
      </c>
      <c r="G169" s="25">
        <f t="shared" si="29"/>
        <v>253773</v>
      </c>
      <c r="H169" s="25">
        <f t="shared" si="29"/>
        <v>0</v>
      </c>
      <c r="I169" s="25">
        <f t="shared" si="29"/>
        <v>253773</v>
      </c>
      <c r="J169" s="25">
        <f t="shared" si="29"/>
        <v>0</v>
      </c>
      <c r="K169" s="64">
        <f t="shared" si="27"/>
        <v>1.1312385214770964</v>
      </c>
      <c r="L169" s="239"/>
      <c r="M169" s="239"/>
      <c r="N169" s="239"/>
      <c r="O169" s="239"/>
      <c r="P169" s="239"/>
      <c r="Q169" s="239"/>
      <c r="R169" s="239"/>
      <c r="S169" s="239"/>
      <c r="T169" s="239"/>
      <c r="U169" s="239"/>
      <c r="V169" s="239"/>
      <c r="W169" s="239"/>
      <c r="X169" s="239"/>
      <c r="Y169" s="239"/>
      <c r="Z169" s="239"/>
      <c r="AA169" s="239"/>
      <c r="AB169" s="239"/>
      <c r="AC169" s="239"/>
      <c r="AD169" s="239"/>
      <c r="AE169" s="239"/>
      <c r="AF169" s="239"/>
      <c r="AG169" s="239"/>
      <c r="AH169" s="239"/>
      <c r="AI169" s="239"/>
      <c r="AJ169" s="239"/>
      <c r="AK169" s="239"/>
      <c r="AL169" s="239"/>
      <c r="AM169" s="239"/>
      <c r="AN169" s="239"/>
      <c r="AO169" s="239"/>
      <c r="AP169" s="239"/>
      <c r="AQ169" s="239"/>
      <c r="AR169" s="239"/>
      <c r="AS169" s="239"/>
      <c r="AT169" s="239"/>
      <c r="AU169" s="239"/>
      <c r="AV169" s="239"/>
      <c r="AW169" s="239"/>
      <c r="AX169" s="239"/>
      <c r="AY169" s="239"/>
      <c r="AZ169" s="239"/>
      <c r="BA169" s="239"/>
      <c r="BB169" s="239"/>
      <c r="BC169" s="239"/>
      <c r="BD169" s="239"/>
      <c r="BE169" s="239"/>
      <c r="BF169" s="239"/>
      <c r="BG169" s="239"/>
      <c r="BH169" s="239"/>
      <c r="BI169" s="239"/>
      <c r="BJ169" s="239"/>
      <c r="BK169" s="239"/>
      <c r="BL169" s="239"/>
      <c r="BM169" s="239"/>
      <c r="BN169" s="239"/>
      <c r="BO169" s="239"/>
      <c r="BP169" s="239"/>
      <c r="BQ169" s="239"/>
      <c r="BR169" s="239"/>
      <c r="BS169" s="239"/>
      <c r="BT169" s="239"/>
      <c r="BU169" s="239"/>
      <c r="BV169" s="239"/>
      <c r="BW169" s="239"/>
      <c r="BX169" s="239"/>
      <c r="BY169" s="239"/>
      <c r="BZ169" s="239"/>
      <c r="CA169" s="239"/>
      <c r="CB169" s="239"/>
      <c r="CC169" s="239"/>
      <c r="CD169" s="239"/>
      <c r="CE169" s="239"/>
      <c r="CF169" s="239"/>
      <c r="CG169" s="239"/>
      <c r="CH169" s="239"/>
      <c r="CI169" s="239"/>
      <c r="CJ169" s="239"/>
      <c r="CK169" s="239"/>
      <c r="CL169" s="239"/>
      <c r="CM169" s="239"/>
      <c r="CN169" s="239"/>
      <c r="CO169" s="239"/>
      <c r="CP169" s="239"/>
      <c r="CQ169" s="239"/>
      <c r="CR169" s="239"/>
      <c r="CS169" s="239"/>
      <c r="CT169" s="239"/>
      <c r="CU169" s="239"/>
      <c r="CV169" s="239"/>
      <c r="CW169" s="239"/>
      <c r="CX169" s="239"/>
      <c r="CY169" s="239"/>
      <c r="CZ169" s="239"/>
      <c r="DA169" s="239"/>
      <c r="DB169" s="239"/>
      <c r="DC169" s="239"/>
      <c r="DD169" s="239"/>
      <c r="DE169" s="239"/>
      <c r="DF169" s="239"/>
      <c r="DG169" s="239"/>
      <c r="DH169" s="239"/>
      <c r="DI169" s="239"/>
      <c r="DJ169" s="239"/>
      <c r="DK169" s="239"/>
      <c r="DL169" s="239"/>
      <c r="DM169" s="239"/>
      <c r="DN169" s="239"/>
      <c r="DO169" s="239"/>
    </row>
    <row r="170" spans="1:119" s="5" customFormat="1" ht="27" customHeight="1" thickBot="1">
      <c r="A170" s="74"/>
      <c r="B170" s="94"/>
      <c r="C170" s="90" t="s">
        <v>93</v>
      </c>
      <c r="D170" s="71">
        <v>2650</v>
      </c>
      <c r="E170" s="33">
        <f>IF('Załącznik Nr 2 - wydatki'!E363&gt;0,'Załącznik Nr 2 - wydatki'!E363,"")</f>
        <v>224332</v>
      </c>
      <c r="F170" s="33">
        <f>IF('Załącznik Nr 2 - wydatki'!F363&gt;0,'Załącznik Nr 2 - wydatki'!F363,"")</f>
        <v>253773</v>
      </c>
      <c r="G170" s="33">
        <f>IF('Załącznik Nr 2 - wydatki'!G363&gt;0,'Załącznik Nr 2 - wydatki'!G363,"")</f>
        <v>253773</v>
      </c>
      <c r="H170" s="33">
        <f>IF('Załącznik Nr 2 - wydatki'!H363&gt;0,'Załącznik Nr 2 - wydatki'!H363,"")</f>
      </c>
      <c r="I170" s="33">
        <f>IF('Załącznik Nr 2 - wydatki'!I363&gt;0,'Załącznik Nr 2 - wydatki'!I363,"")</f>
        <v>253773</v>
      </c>
      <c r="J170" s="33">
        <f>IF('Załącznik Nr 2 - wydatki'!J363&gt;0,'Załącznik Nr 2 - wydatki'!J363,"")</f>
      </c>
      <c r="K170" s="64">
        <f t="shared" si="27"/>
        <v>1.1312385214770964</v>
      </c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</row>
    <row r="171" spans="1:119" s="9" customFormat="1" ht="30" customHeight="1" thickBot="1">
      <c r="A171" s="116"/>
      <c r="B171" s="96">
        <v>80140</v>
      </c>
      <c r="C171" s="178" t="s">
        <v>404</v>
      </c>
      <c r="D171" s="200"/>
      <c r="E171" s="25">
        <f aca="true" t="shared" si="30" ref="E171:J171">SUM(E172:E173)</f>
        <v>1448118</v>
      </c>
      <c r="F171" s="25">
        <f t="shared" si="30"/>
        <v>1200892</v>
      </c>
      <c r="G171" s="25">
        <f t="shared" si="30"/>
        <v>1160892</v>
      </c>
      <c r="H171" s="25">
        <f t="shared" si="30"/>
        <v>0</v>
      </c>
      <c r="I171" s="25">
        <f t="shared" si="30"/>
        <v>1160892</v>
      </c>
      <c r="J171" s="25">
        <f t="shared" si="30"/>
        <v>0</v>
      </c>
      <c r="K171" s="64">
        <f t="shared" si="27"/>
        <v>0.8016556661818995</v>
      </c>
      <c r="L171" s="239"/>
      <c r="M171" s="239"/>
      <c r="N171" s="239"/>
      <c r="O171" s="239"/>
      <c r="P171" s="239"/>
      <c r="Q171" s="239"/>
      <c r="R171" s="239"/>
      <c r="S171" s="239"/>
      <c r="T171" s="239"/>
      <c r="U171" s="239"/>
      <c r="V171" s="239"/>
      <c r="W171" s="239"/>
      <c r="X171" s="239"/>
      <c r="Y171" s="239"/>
      <c r="Z171" s="239"/>
      <c r="AA171" s="239"/>
      <c r="AB171" s="239"/>
      <c r="AC171" s="239"/>
      <c r="AD171" s="239"/>
      <c r="AE171" s="239"/>
      <c r="AF171" s="239"/>
      <c r="AG171" s="239"/>
      <c r="AH171" s="239"/>
      <c r="AI171" s="239"/>
      <c r="AJ171" s="239"/>
      <c r="AK171" s="239"/>
      <c r="AL171" s="239"/>
      <c r="AM171" s="239"/>
      <c r="AN171" s="239"/>
      <c r="AO171" s="239"/>
      <c r="AP171" s="239"/>
      <c r="AQ171" s="239"/>
      <c r="AR171" s="239"/>
      <c r="AS171" s="239"/>
      <c r="AT171" s="239"/>
      <c r="AU171" s="239"/>
      <c r="AV171" s="239"/>
      <c r="AW171" s="239"/>
      <c r="AX171" s="239"/>
      <c r="AY171" s="239"/>
      <c r="AZ171" s="239"/>
      <c r="BA171" s="239"/>
      <c r="BB171" s="239"/>
      <c r="BC171" s="239"/>
      <c r="BD171" s="239"/>
      <c r="BE171" s="239"/>
      <c r="BF171" s="239"/>
      <c r="BG171" s="239"/>
      <c r="BH171" s="239"/>
      <c r="BI171" s="239"/>
      <c r="BJ171" s="239"/>
      <c r="BK171" s="239"/>
      <c r="BL171" s="239"/>
      <c r="BM171" s="239"/>
      <c r="BN171" s="239"/>
      <c r="BO171" s="239"/>
      <c r="BP171" s="239"/>
      <c r="BQ171" s="239"/>
      <c r="BR171" s="239"/>
      <c r="BS171" s="239"/>
      <c r="BT171" s="239"/>
      <c r="BU171" s="239"/>
      <c r="BV171" s="239"/>
      <c r="BW171" s="239"/>
      <c r="BX171" s="239"/>
      <c r="BY171" s="239"/>
      <c r="BZ171" s="239"/>
      <c r="CA171" s="239"/>
      <c r="CB171" s="239"/>
      <c r="CC171" s="239"/>
      <c r="CD171" s="239"/>
      <c r="CE171" s="239"/>
      <c r="CF171" s="239"/>
      <c r="CG171" s="239"/>
      <c r="CH171" s="239"/>
      <c r="CI171" s="239"/>
      <c r="CJ171" s="239"/>
      <c r="CK171" s="239"/>
      <c r="CL171" s="239"/>
      <c r="CM171" s="239"/>
      <c r="CN171" s="239"/>
      <c r="CO171" s="239"/>
      <c r="CP171" s="239"/>
      <c r="CQ171" s="239"/>
      <c r="CR171" s="239"/>
      <c r="CS171" s="239"/>
      <c r="CT171" s="239"/>
      <c r="CU171" s="239"/>
      <c r="CV171" s="239"/>
      <c r="CW171" s="239"/>
      <c r="CX171" s="239"/>
      <c r="CY171" s="239"/>
      <c r="CZ171" s="239"/>
      <c r="DA171" s="239"/>
      <c r="DB171" s="239"/>
      <c r="DC171" s="239"/>
      <c r="DD171" s="239"/>
      <c r="DE171" s="239"/>
      <c r="DF171" s="239"/>
      <c r="DG171" s="239"/>
      <c r="DH171" s="239"/>
      <c r="DI171" s="239"/>
      <c r="DJ171" s="239"/>
      <c r="DK171" s="239"/>
      <c r="DL171" s="239"/>
      <c r="DM171" s="239"/>
      <c r="DN171" s="239"/>
      <c r="DO171" s="239"/>
    </row>
    <row r="172" spans="1:119" s="5" customFormat="1" ht="28.5" customHeight="1" thickBot="1">
      <c r="A172" s="74"/>
      <c r="B172" s="94"/>
      <c r="C172" s="90" t="s">
        <v>94</v>
      </c>
      <c r="D172" s="71">
        <v>2650</v>
      </c>
      <c r="E172" s="33">
        <f>IF('Załącznik Nr 2 - wydatki'!E366&gt;0,'Załącznik Nr 2 - wydatki'!E366,"")</f>
        <v>1355432</v>
      </c>
      <c r="F172" s="33">
        <f>IF('Załącznik Nr 2 - wydatki'!F366&gt;0,'Załącznik Nr 2 - wydatki'!F366,"")</f>
        <v>1160892</v>
      </c>
      <c r="G172" s="33">
        <f>IF('Załącznik Nr 2 - wydatki'!G366&gt;0,'Załącznik Nr 2 - wydatki'!G366,"")</f>
        <v>1120892</v>
      </c>
      <c r="H172" s="33">
        <f>IF('Załącznik Nr 2 - wydatki'!H366&gt;0,'Załącznik Nr 2 - wydatki'!H366,"")</f>
      </c>
      <c r="I172" s="33">
        <f>IF('Załącznik Nr 2 - wydatki'!I366&gt;0,'Załącznik Nr 2 - wydatki'!I366,"")</f>
        <v>1120892</v>
      </c>
      <c r="J172" s="33">
        <f>IF('Załącznik Nr 2 - wydatki'!J366&gt;0,'Załącznik Nr 2 - wydatki'!J366,"")</f>
      </c>
      <c r="K172" s="64">
        <f t="shared" si="27"/>
        <v>0.8269629166199411</v>
      </c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</row>
    <row r="173" spans="1:119" s="5" customFormat="1" ht="51" customHeight="1" thickBot="1">
      <c r="A173" s="74"/>
      <c r="B173" s="94"/>
      <c r="C173" s="90" t="s">
        <v>5</v>
      </c>
      <c r="D173" s="71">
        <v>6210</v>
      </c>
      <c r="E173" s="33">
        <f>IF('Załącznik Nr 2 - wydatki'!E367&gt;0,'Załącznik Nr 2 - wydatki'!E367,"")</f>
        <v>92686</v>
      </c>
      <c r="F173" s="33">
        <f>IF('Załącznik Nr 2 - wydatki'!F367&gt;0,'Załącznik Nr 2 - wydatki'!F367,"")</f>
        <v>40000</v>
      </c>
      <c r="G173" s="33">
        <f>IF('Załącznik Nr 2 - wydatki'!G367&gt;0,'Załącznik Nr 2 - wydatki'!G367,"")</f>
        <v>40000</v>
      </c>
      <c r="H173" s="33">
        <f>IF('Załącznik Nr 2 - wydatki'!H367&gt;0,'Załącznik Nr 2 - wydatki'!H367,"")</f>
      </c>
      <c r="I173" s="33">
        <f>IF('Załącznik Nr 2 - wydatki'!I367&gt;0,'Załącznik Nr 2 - wydatki'!I367,"")</f>
        <v>40000</v>
      </c>
      <c r="J173" s="33">
        <f>IF('Załącznik Nr 2 - wydatki'!J367&gt;0,'Załącznik Nr 2 - wydatki'!J367,"")</f>
      </c>
      <c r="K173" s="64">
        <f t="shared" si="27"/>
        <v>0.4315646375935956</v>
      </c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</row>
    <row r="174" spans="1:119" s="5" customFormat="1" ht="24.75" customHeight="1" thickBot="1">
      <c r="A174" s="74"/>
      <c r="B174" s="96" t="s">
        <v>293</v>
      </c>
      <c r="C174" s="168" t="s">
        <v>294</v>
      </c>
      <c r="D174" s="206"/>
      <c r="E174" s="25">
        <f aca="true" t="shared" si="31" ref="E174:J174">SUM(E175:E182)</f>
        <v>0</v>
      </c>
      <c r="F174" s="25">
        <f t="shared" si="31"/>
        <v>145147</v>
      </c>
      <c r="G174" s="25">
        <f t="shared" si="31"/>
        <v>145147</v>
      </c>
      <c r="H174" s="25">
        <f t="shared" si="31"/>
        <v>145147</v>
      </c>
      <c r="I174" s="25">
        <f t="shared" si="31"/>
        <v>0</v>
      </c>
      <c r="J174" s="25">
        <f t="shared" si="31"/>
        <v>0</v>
      </c>
      <c r="K174" s="64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</row>
    <row r="175" spans="1:119" s="5" customFormat="1" ht="16.5" customHeight="1" thickBot="1">
      <c r="A175" s="73"/>
      <c r="B175" s="97"/>
      <c r="C175" s="163" t="s">
        <v>113</v>
      </c>
      <c r="D175" s="71">
        <v>4010</v>
      </c>
      <c r="E175" s="33"/>
      <c r="F175" s="33">
        <f>IF('Załącznik Nr 2 - wydatki'!F369&gt;0,'Załącznik Nr 2 - wydatki'!F369,"")</f>
      </c>
      <c r="G175" s="33">
        <f>IF('Załącznik Nr 2 - wydatki'!G369&gt;0,'Załącznik Nr 2 - wydatki'!G369,"")</f>
      </c>
      <c r="H175" s="33">
        <f>IF('Załącznik Nr 2 - wydatki'!H369&gt;0,'Załącznik Nr 2 - wydatki'!H369,"")</f>
      </c>
      <c r="I175" s="33">
        <f>IF('Załącznik Nr 2 - wydatki'!I369&gt;0,'Załącznik Nr 2 - wydatki'!I369,"")</f>
      </c>
      <c r="J175" s="33">
        <f>IF('Załącznik Nr 2 - wydatki'!J369&gt;0,'Załącznik Nr 2 - wydatki'!J369,"")</f>
      </c>
      <c r="K175" s="64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</row>
    <row r="176" spans="1:119" s="5" customFormat="1" ht="16.5" customHeight="1" thickBot="1">
      <c r="A176" s="74"/>
      <c r="B176" s="94"/>
      <c r="C176" s="164" t="s">
        <v>115</v>
      </c>
      <c r="D176" s="71">
        <v>4110</v>
      </c>
      <c r="E176" s="33"/>
      <c r="F176" s="33">
        <f>IF('Załącznik Nr 2 - wydatki'!F370&gt;0,'Załącznik Nr 2 - wydatki'!F370,"")</f>
      </c>
      <c r="G176" s="33">
        <f>IF('Załącznik Nr 2 - wydatki'!G370&gt;0,'Załącznik Nr 2 - wydatki'!G370,"")</f>
      </c>
      <c r="H176" s="33">
        <f>IF('Załącznik Nr 2 - wydatki'!H370&gt;0,'Załącznik Nr 2 - wydatki'!H370,"")</f>
      </c>
      <c r="I176" s="33">
        <f>IF('Załącznik Nr 2 - wydatki'!I370&gt;0,'Załącznik Nr 2 - wydatki'!I370,"")</f>
      </c>
      <c r="J176" s="33">
        <f>IF('Załącznik Nr 2 - wydatki'!J370&gt;0,'Załącznik Nr 2 - wydatki'!J370,"")</f>
      </c>
      <c r="K176" s="64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</row>
    <row r="177" spans="1:119" s="5" customFormat="1" ht="15.75" customHeight="1" thickBot="1">
      <c r="A177" s="74"/>
      <c r="B177" s="94"/>
      <c r="C177" s="163" t="s">
        <v>187</v>
      </c>
      <c r="D177" s="71">
        <v>4120</v>
      </c>
      <c r="E177" s="33"/>
      <c r="F177" s="33">
        <f>IF('Załącznik Nr 2 - wydatki'!F371&gt;0,'Załącznik Nr 2 - wydatki'!F371,"")</f>
      </c>
      <c r="G177" s="33">
        <f>IF('Załącznik Nr 2 - wydatki'!G371&gt;0,'Załącznik Nr 2 - wydatki'!G371,"")</f>
      </c>
      <c r="H177" s="33">
        <f>IF('Załącznik Nr 2 - wydatki'!H371&gt;0,'Załącznik Nr 2 - wydatki'!H371,"")</f>
      </c>
      <c r="I177" s="33">
        <f>IF('Załącznik Nr 2 - wydatki'!I371&gt;0,'Załącznik Nr 2 - wydatki'!I371,"")</f>
      </c>
      <c r="J177" s="33">
        <f>IF('Załącznik Nr 2 - wydatki'!J371&gt;0,'Załącznik Nr 2 - wydatki'!J371,"")</f>
      </c>
      <c r="K177" s="64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</row>
    <row r="178" spans="1:119" s="5" customFormat="1" ht="16.5" customHeight="1" thickBot="1">
      <c r="A178" s="74"/>
      <c r="B178" s="94"/>
      <c r="C178" s="90" t="s">
        <v>163</v>
      </c>
      <c r="D178" s="71">
        <v>4210</v>
      </c>
      <c r="E178" s="33"/>
      <c r="F178" s="33">
        <f>IF('Załącznik Nr 2 - wydatki'!F372&gt;0,'Załącznik Nr 2 - wydatki'!F372,"")</f>
      </c>
      <c r="G178" s="33">
        <f>IF('Załącznik Nr 2 - wydatki'!G372&gt;0,'Załącznik Nr 2 - wydatki'!G372,"")</f>
      </c>
      <c r="H178" s="33">
        <f>IF('Załącznik Nr 2 - wydatki'!H372&gt;0,'Załącznik Nr 2 - wydatki'!H372,"")</f>
      </c>
      <c r="I178" s="33">
        <f>IF('Załącznik Nr 2 - wydatki'!I372&gt;0,'Załącznik Nr 2 - wydatki'!I372,"")</f>
      </c>
      <c r="J178" s="33">
        <f>IF('Załącznik Nr 2 - wydatki'!J372&gt;0,'Załącznik Nr 2 - wydatki'!J372,"")</f>
      </c>
      <c r="K178" s="64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</row>
    <row r="179" spans="1:119" s="5" customFormat="1" ht="16.5" customHeight="1" thickBot="1">
      <c r="A179" s="74"/>
      <c r="B179" s="94"/>
      <c r="C179" s="453" t="s">
        <v>114</v>
      </c>
      <c r="D179" s="73">
        <v>4040</v>
      </c>
      <c r="E179" s="33"/>
      <c r="F179" s="33">
        <f>IF('Załącznik Nr 2 - wydatki'!F373&gt;0,'Załącznik Nr 2 - wydatki'!F373,"")</f>
      </c>
      <c r="G179" s="33">
        <f>IF('Załącznik Nr 2 - wydatki'!G373&gt;0,'Załącznik Nr 2 - wydatki'!G373,"")</f>
      </c>
      <c r="H179" s="33">
        <f>IF('Załącznik Nr 2 - wydatki'!H373&gt;0,'Załącznik Nr 2 - wydatki'!H373,"")</f>
      </c>
      <c r="I179" s="33">
        <f>IF('Załącznik Nr 2 - wydatki'!I373&gt;0,'Załącznik Nr 2 - wydatki'!I373,"")</f>
      </c>
      <c r="J179" s="33">
        <f>IF('Załącznik Nr 2 - wydatki'!J373&gt;0,'Załącznik Nr 2 - wydatki'!J373,"")</f>
      </c>
      <c r="K179" s="64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</row>
    <row r="180" spans="1:119" s="5" customFormat="1" ht="16.5" customHeight="1" thickBot="1">
      <c r="A180" s="74"/>
      <c r="B180" s="94"/>
      <c r="C180" s="91" t="s">
        <v>169</v>
      </c>
      <c r="D180" s="73">
        <v>4300</v>
      </c>
      <c r="E180" s="33">
        <f>IF('Załącznik Nr 2 - wydatki'!E375&gt;0,'Załącznik Nr 2 - wydatki'!E375,"")</f>
      </c>
      <c r="F180" s="33">
        <f>IF('Załącznik Nr 2 - wydatki'!F375&gt;0,'Załącznik Nr 2 - wydatki'!F375,"")</f>
        <v>145147</v>
      </c>
      <c r="G180" s="33">
        <f>IF('Załącznik Nr 2 - wydatki'!G375&gt;0,'Załącznik Nr 2 - wydatki'!G375,"")</f>
        <v>145147</v>
      </c>
      <c r="H180" s="33">
        <f>IF('Załącznik Nr 2 - wydatki'!H375&gt;0,'Załącznik Nr 2 - wydatki'!H375,"")</f>
        <v>145147</v>
      </c>
      <c r="I180" s="33">
        <f>IF('Załącznik Nr 2 - wydatki'!I375&gt;0,'Załącznik Nr 2 - wydatki'!I375,"")</f>
      </c>
      <c r="J180" s="33">
        <f>IF('Załącznik Nr 2 - wydatki'!J375&gt;0,'Załącznik Nr 2 - wydatki'!J375,"")</f>
      </c>
      <c r="K180" s="64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</row>
    <row r="181" spans="1:119" s="5" customFormat="1" ht="16.5" customHeight="1" thickBot="1">
      <c r="A181" s="74"/>
      <c r="B181" s="97"/>
      <c r="C181" s="91" t="s">
        <v>120</v>
      </c>
      <c r="D181" s="73">
        <v>4410</v>
      </c>
      <c r="E181" s="33"/>
      <c r="F181" s="33">
        <f>IF('Załącznik Nr 2 - wydatki'!F376&gt;0,'Załącznik Nr 2 - wydatki'!F376,"")</f>
      </c>
      <c r="G181" s="33">
        <f>IF('Załącznik Nr 2 - wydatki'!G376&gt;0,'Załącznik Nr 2 - wydatki'!G376,"")</f>
      </c>
      <c r="H181" s="33">
        <f>IF('Załącznik Nr 2 - wydatki'!H376&gt;0,'Załącznik Nr 2 - wydatki'!H376,"")</f>
      </c>
      <c r="I181" s="33">
        <f>IF('Załącznik Nr 2 - wydatki'!I376&gt;0,'Załącznik Nr 2 - wydatki'!I376,"")</f>
      </c>
      <c r="J181" s="33">
        <f>IF('Załącznik Nr 2 - wydatki'!J376&gt;0,'Załącznik Nr 2 - wydatki'!J376,"")</f>
      </c>
      <c r="K181" s="64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</row>
    <row r="182" spans="1:119" s="5" customFormat="1" ht="16.5" customHeight="1" thickBot="1">
      <c r="A182" s="74"/>
      <c r="B182" s="94"/>
      <c r="C182" s="453" t="s">
        <v>375</v>
      </c>
      <c r="D182" s="73">
        <v>4170</v>
      </c>
      <c r="E182" s="33"/>
      <c r="F182" s="33">
        <f>IF('Załącznik Nr 2 - wydatki'!F377&gt;0,'Załącznik Nr 2 - wydatki'!F377,"")</f>
      </c>
      <c r="G182" s="33">
        <f>IF('Załącznik Nr 2 - wydatki'!G377&gt;0,'Załącznik Nr 2 - wydatki'!G377,"")</f>
      </c>
      <c r="H182" s="33">
        <f>IF('Załącznik Nr 2 - wydatki'!H377&gt;0,'Załącznik Nr 2 - wydatki'!H377,"")</f>
      </c>
      <c r="I182" s="33">
        <f>IF('Załącznik Nr 2 - wydatki'!I377&gt;0,'Załącznik Nr 2 - wydatki'!I377,"")</f>
      </c>
      <c r="J182" s="33">
        <f>IF('Załącznik Nr 2 - wydatki'!J377&gt;0,'Załącznik Nr 2 - wydatki'!J377,"")</f>
      </c>
      <c r="K182" s="64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</row>
    <row r="183" spans="1:119" s="9" customFormat="1" ht="24.75" customHeight="1" thickBot="1">
      <c r="A183" s="116"/>
      <c r="B183" s="95">
        <v>80195</v>
      </c>
      <c r="C183" s="189" t="s">
        <v>126</v>
      </c>
      <c r="D183" s="202"/>
      <c r="E183" s="38">
        <f aca="true" t="shared" si="32" ref="E183:J183">SUM(E184:E187)</f>
        <v>182351</v>
      </c>
      <c r="F183" s="38">
        <f t="shared" si="32"/>
        <v>193670</v>
      </c>
      <c r="G183" s="38">
        <f t="shared" si="32"/>
        <v>193670</v>
      </c>
      <c r="H183" s="38">
        <f t="shared" si="32"/>
        <v>0</v>
      </c>
      <c r="I183" s="38">
        <f t="shared" si="32"/>
        <v>193670</v>
      </c>
      <c r="J183" s="38">
        <f t="shared" si="32"/>
        <v>0</v>
      </c>
      <c r="K183" s="64">
        <f t="shared" si="27"/>
        <v>1.0620725962566697</v>
      </c>
      <c r="L183" s="239"/>
      <c r="M183" s="239"/>
      <c r="N183" s="239"/>
      <c r="O183" s="239"/>
      <c r="P183" s="239"/>
      <c r="Q183" s="239"/>
      <c r="R183" s="239"/>
      <c r="S183" s="239"/>
      <c r="T183" s="239"/>
      <c r="U183" s="239"/>
      <c r="V183" s="239"/>
      <c r="W183" s="239"/>
      <c r="X183" s="239"/>
      <c r="Y183" s="239"/>
      <c r="Z183" s="239"/>
      <c r="AA183" s="239"/>
      <c r="AB183" s="239"/>
      <c r="AC183" s="239"/>
      <c r="AD183" s="239"/>
      <c r="AE183" s="239"/>
      <c r="AF183" s="239"/>
      <c r="AG183" s="239"/>
      <c r="AH183" s="239"/>
      <c r="AI183" s="239"/>
      <c r="AJ183" s="239"/>
      <c r="AK183" s="239"/>
      <c r="AL183" s="239"/>
      <c r="AM183" s="239"/>
      <c r="AN183" s="239"/>
      <c r="AO183" s="239"/>
      <c r="AP183" s="239"/>
      <c r="AQ183" s="239"/>
      <c r="AR183" s="239"/>
      <c r="AS183" s="239"/>
      <c r="AT183" s="239"/>
      <c r="AU183" s="239"/>
      <c r="AV183" s="239"/>
      <c r="AW183" s="239"/>
      <c r="AX183" s="239"/>
      <c r="AY183" s="239"/>
      <c r="AZ183" s="239"/>
      <c r="BA183" s="239"/>
      <c r="BB183" s="239"/>
      <c r="BC183" s="239"/>
      <c r="BD183" s="239"/>
      <c r="BE183" s="239"/>
      <c r="BF183" s="239"/>
      <c r="BG183" s="239"/>
      <c r="BH183" s="239"/>
      <c r="BI183" s="239"/>
      <c r="BJ183" s="239"/>
      <c r="BK183" s="239"/>
      <c r="BL183" s="239"/>
      <c r="BM183" s="239"/>
      <c r="BN183" s="239"/>
      <c r="BO183" s="239"/>
      <c r="BP183" s="239"/>
      <c r="BQ183" s="239"/>
      <c r="BR183" s="239"/>
      <c r="BS183" s="239"/>
      <c r="BT183" s="239"/>
      <c r="BU183" s="239"/>
      <c r="BV183" s="239"/>
      <c r="BW183" s="239"/>
      <c r="BX183" s="239"/>
      <c r="BY183" s="239"/>
      <c r="BZ183" s="239"/>
      <c r="CA183" s="239"/>
      <c r="CB183" s="239"/>
      <c r="CC183" s="239"/>
      <c r="CD183" s="239"/>
      <c r="CE183" s="239"/>
      <c r="CF183" s="239"/>
      <c r="CG183" s="239"/>
      <c r="CH183" s="239"/>
      <c r="CI183" s="239"/>
      <c r="CJ183" s="239"/>
      <c r="CK183" s="239"/>
      <c r="CL183" s="239"/>
      <c r="CM183" s="239"/>
      <c r="CN183" s="239"/>
      <c r="CO183" s="239"/>
      <c r="CP183" s="239"/>
      <c r="CQ183" s="239"/>
      <c r="CR183" s="239"/>
      <c r="CS183" s="239"/>
      <c r="CT183" s="239"/>
      <c r="CU183" s="239"/>
      <c r="CV183" s="239"/>
      <c r="CW183" s="239"/>
      <c r="CX183" s="239"/>
      <c r="CY183" s="239"/>
      <c r="CZ183" s="239"/>
      <c r="DA183" s="239"/>
      <c r="DB183" s="239"/>
      <c r="DC183" s="239"/>
      <c r="DD183" s="239"/>
      <c r="DE183" s="239"/>
      <c r="DF183" s="239"/>
      <c r="DG183" s="239"/>
      <c r="DH183" s="239"/>
      <c r="DI183" s="239"/>
      <c r="DJ183" s="239"/>
      <c r="DK183" s="239"/>
      <c r="DL183" s="239"/>
      <c r="DM183" s="239"/>
      <c r="DN183" s="239"/>
      <c r="DO183" s="239"/>
    </row>
    <row r="184" spans="1:119" s="5" customFormat="1" ht="13.5" thickBot="1">
      <c r="A184" s="74"/>
      <c r="B184" s="94"/>
      <c r="C184" s="163" t="s">
        <v>169</v>
      </c>
      <c r="D184" s="71">
        <v>4300</v>
      </c>
      <c r="E184" s="33"/>
      <c r="F184" s="33"/>
      <c r="G184" s="33"/>
      <c r="H184" s="33"/>
      <c r="I184" s="33"/>
      <c r="J184" s="33"/>
      <c r="K184" s="64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</row>
    <row r="185" spans="1:119" s="5" customFormat="1" ht="13.5" thickBot="1">
      <c r="A185" s="74"/>
      <c r="B185" s="94"/>
      <c r="C185" s="163" t="s">
        <v>122</v>
      </c>
      <c r="D185" s="71">
        <v>4440</v>
      </c>
      <c r="E185" s="33">
        <f>IF('Załącznik Nr 2 - wydatki'!E383&gt;0,'Załącznik Nr 2 - wydatki'!E383,"")</f>
        <v>182151</v>
      </c>
      <c r="F185" s="33">
        <f>IF('Załącznik Nr 2 - wydatki'!F383&gt;0,'Załącznik Nr 2 - wydatki'!F383,"")</f>
        <v>193670</v>
      </c>
      <c r="G185" s="33">
        <f>IF('Załącznik Nr 2 - wydatki'!G383&gt;0,'Załącznik Nr 2 - wydatki'!G383,"")</f>
        <v>193670</v>
      </c>
      <c r="H185" s="33">
        <f>IF('Załącznik Nr 2 - wydatki'!H383&gt;0,'Załącznik Nr 2 - wydatki'!H383,"")</f>
      </c>
      <c r="I185" s="33">
        <f>IF('Załącznik Nr 2 - wydatki'!I383&gt;0,'Załącznik Nr 2 - wydatki'!I383,"")</f>
        <v>193670</v>
      </c>
      <c r="J185" s="33">
        <f>IF('Załącznik Nr 2 - wydatki'!J383&gt;0,'Załącznik Nr 2 - wydatki'!J383,"")</f>
      </c>
      <c r="K185" s="64">
        <f t="shared" si="27"/>
        <v>1.0632387414837141</v>
      </c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</row>
    <row r="186" spans="1:119" s="5" customFormat="1" ht="13.5" thickBot="1">
      <c r="A186" s="74"/>
      <c r="B186" s="94"/>
      <c r="C186" s="480" t="s">
        <v>365</v>
      </c>
      <c r="D186" s="72">
        <v>4170</v>
      </c>
      <c r="E186" s="33">
        <f>IF('Załącznik Nr 2 - wydatki'!E384&gt;0,'Załącznik Nr 2 - wydatki'!E384,"")</f>
        <v>148</v>
      </c>
      <c r="F186" s="33">
        <f>IF('Załącznik Nr 2 - wydatki'!F385&gt;0,'Załącznik Nr 2 - wydatki'!F385,"")</f>
      </c>
      <c r="G186" s="41">
        <f>IF('Załącznik Nr 2 - wydatki'!G384&gt;0,'Załącznik Nr 2 - wydatki'!G384,"")</f>
      </c>
      <c r="H186" s="41">
        <f>IF('Załącznik Nr 2 - wydatki'!H384&gt;0,'Załącznik Nr 2 - wydatki'!H384,"")</f>
      </c>
      <c r="I186" s="41">
        <f>IF('Załącznik Nr 2 - wydatki'!I384&gt;0,'Załącznik Nr 2 - wydatki'!I384,"")</f>
      </c>
      <c r="J186" s="41">
        <f>IF('Załącznik Nr 2 - wydatki'!J384&gt;0,'Załącznik Nr 2 - wydatki'!J384,"")</f>
      </c>
      <c r="K186" s="64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</row>
    <row r="187" spans="1:119" s="5" customFormat="1" ht="13.5" thickBot="1">
      <c r="A187" s="74"/>
      <c r="B187" s="94"/>
      <c r="C187" s="192" t="s">
        <v>163</v>
      </c>
      <c r="D187" s="71">
        <v>4210</v>
      </c>
      <c r="E187" s="33">
        <f>IF('Załącznik Nr 2 - wydatki'!E386&gt;0,'Załącznik Nr 2 - wydatki'!E386,"")</f>
        <v>52</v>
      </c>
      <c r="F187" s="33">
        <f>IF('Załącznik Nr 2 - wydatki'!F386&gt;0,'Załącznik Nr 2 - wydatki'!F386,"")</f>
      </c>
      <c r="G187" s="33">
        <f>IF('Załącznik Nr 2 - wydatki'!G386&gt;0,'Załącznik Nr 2 - wydatki'!G386,"")</f>
      </c>
      <c r="H187" s="33">
        <f>IF('Załącznik Nr 2 - wydatki'!H386&gt;0,'Załącznik Nr 2 - wydatki'!H386,"")</f>
      </c>
      <c r="I187" s="33">
        <f>IF('Załącznik Nr 2 - wydatki'!I386&gt;0,'Załącznik Nr 2 - wydatki'!I386,"")</f>
      </c>
      <c r="J187" s="33">
        <f>IF('Załącznik Nr 2 - wydatki'!J386&gt;0,'Załącznik Nr 2 - wydatki'!J386,"")</f>
      </c>
      <c r="K187" s="64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</row>
    <row r="188" spans="1:119" s="5" customFormat="1" ht="13.5" thickBot="1">
      <c r="A188" s="124">
        <v>803</v>
      </c>
      <c r="B188" s="252"/>
      <c r="C188" s="254" t="s">
        <v>376</v>
      </c>
      <c r="D188" s="124"/>
      <c r="E188" s="253">
        <f aca="true" t="shared" si="33" ref="E188:J188">SUM(E189)</f>
        <v>79742</v>
      </c>
      <c r="F188" s="253">
        <f t="shared" si="33"/>
        <v>1049679</v>
      </c>
      <c r="G188" s="253">
        <f t="shared" si="33"/>
        <v>49679</v>
      </c>
      <c r="H188" s="253">
        <f t="shared" si="33"/>
        <v>49679</v>
      </c>
      <c r="I188" s="253">
        <f t="shared" si="33"/>
        <v>0</v>
      </c>
      <c r="J188" s="253">
        <f t="shared" si="33"/>
        <v>0</v>
      </c>
      <c r="K188" s="64">
        <f t="shared" si="27"/>
        <v>0.622996664242181</v>
      </c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</row>
    <row r="189" spans="1:119" s="5" customFormat="1" ht="13.5" thickBot="1">
      <c r="A189" s="74"/>
      <c r="B189" s="101" t="s">
        <v>377</v>
      </c>
      <c r="C189" s="212" t="s">
        <v>378</v>
      </c>
      <c r="D189" s="77"/>
      <c r="E189" s="213">
        <f aca="true" t="shared" si="34" ref="E189:J189">SUM(E190:E193)</f>
        <v>79742</v>
      </c>
      <c r="F189" s="213">
        <f t="shared" si="34"/>
        <v>1049679</v>
      </c>
      <c r="G189" s="213">
        <f t="shared" si="34"/>
        <v>49679</v>
      </c>
      <c r="H189" s="213">
        <f t="shared" si="34"/>
        <v>49679</v>
      </c>
      <c r="I189" s="213">
        <f t="shared" si="34"/>
        <v>0</v>
      </c>
      <c r="J189" s="213">
        <f t="shared" si="34"/>
        <v>0</v>
      </c>
      <c r="K189" s="64">
        <f t="shared" si="27"/>
        <v>0.622996664242181</v>
      </c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</row>
    <row r="190" spans="1:119" s="5" customFormat="1" ht="13.5" thickBot="1">
      <c r="A190" s="74"/>
      <c r="B190" s="94"/>
      <c r="C190" s="480" t="s">
        <v>379</v>
      </c>
      <c r="D190" s="74">
        <v>3218</v>
      </c>
      <c r="E190" s="33">
        <f>IF('Załącznik Nr 2 - wydatki'!E396&gt;0,'Załącznik Nr 2 - wydatki'!E396,"")</f>
        <v>59801</v>
      </c>
      <c r="F190" s="33">
        <f>IF('Załącznik Nr 2 - wydatki'!F396&gt;0,'Załącznik Nr 2 - wydatki'!F396,"")</f>
        <v>37259</v>
      </c>
      <c r="G190" s="33">
        <f>IF('Załącznik Nr 2 - wydatki'!G396&gt;0,'Załącznik Nr 2 - wydatki'!G396,"")</f>
        <v>37259</v>
      </c>
      <c r="H190" s="33">
        <f>IF('Załącznik Nr 2 - wydatki'!H396&gt;0,'Załącznik Nr 2 - wydatki'!H396,"")</f>
        <v>37259</v>
      </c>
      <c r="I190" s="33">
        <f>IF('Załącznik Nr 2 - wydatki'!I396&gt;0,'Załącznik Nr 2 - wydatki'!I396,"")</f>
      </c>
      <c r="J190" s="33">
        <f>IF('Załącznik Nr 2 - wydatki'!J396&gt;0,'Załącznik Nr 2 - wydatki'!J396,"")</f>
      </c>
      <c r="K190" s="64">
        <f t="shared" si="27"/>
        <v>0.6230497817762245</v>
      </c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</row>
    <row r="191" spans="1:119" s="5" customFormat="1" ht="13.5" thickBot="1">
      <c r="A191" s="74"/>
      <c r="B191" s="94"/>
      <c r="C191" s="481" t="s">
        <v>407</v>
      </c>
      <c r="D191" s="256">
        <v>3219</v>
      </c>
      <c r="E191" s="33">
        <f>IF('Załącznik Nr 2 - wydatki'!E397&gt;0,'Załącznik Nr 2 - wydatki'!E397,"")</f>
        <v>19845</v>
      </c>
      <c r="F191" s="33">
        <f>IF('Załącznik Nr 2 - wydatki'!F397&gt;0,'Załącznik Nr 2 - wydatki'!F397,"")</f>
        <v>12420</v>
      </c>
      <c r="G191" s="33">
        <f>IF('Załącznik Nr 2 - wydatki'!G397&gt;0,'Załącznik Nr 2 - wydatki'!G397,"")</f>
        <v>12420</v>
      </c>
      <c r="H191" s="33">
        <f>IF('Załącznik Nr 2 - wydatki'!H397&gt;0,'Załącznik Nr 2 - wydatki'!H397,"")</f>
        <v>12420</v>
      </c>
      <c r="I191" s="33">
        <f>IF('Załącznik Nr 2 - wydatki'!I397&gt;0,'Załącznik Nr 2 - wydatki'!I397,"")</f>
      </c>
      <c r="J191" s="33">
        <f>IF('Załącznik Nr 2 - wydatki'!J397&gt;0,'Załącznik Nr 2 - wydatki'!J397,"")</f>
      </c>
      <c r="K191" s="64">
        <f t="shared" si="27"/>
        <v>0.6258503401360545</v>
      </c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</row>
    <row r="192" spans="1:119" s="5" customFormat="1" ht="13.5" thickBot="1">
      <c r="A192" s="74"/>
      <c r="B192" s="94"/>
      <c r="C192" s="436" t="s">
        <v>163</v>
      </c>
      <c r="D192" s="71">
        <v>4219</v>
      </c>
      <c r="E192" s="28">
        <f>IF('Załącznik Nr 2 - wydatki'!E398&gt;0,'Załącznik Nr 2 - wydatki'!E398,"")</f>
        <v>96</v>
      </c>
      <c r="F192" s="28">
        <f>IF('Załącznik Nr 2 - wydatki'!F398&gt;0,'Załącznik Nr 2 - wydatki'!F398,"")</f>
      </c>
      <c r="G192" s="28">
        <f>IF('Załącznik Nr 2 - wydatki'!G398&gt;0,'Załącznik Nr 2 - wydatki'!G398,"")</f>
      </c>
      <c r="H192" s="28">
        <f>IF('Załącznik Nr 2 - wydatki'!H398&gt;0,'Załącznik Nr 2 - wydatki'!H398,"")</f>
      </c>
      <c r="I192" s="28">
        <f>IF('Załącznik Nr 2 - wydatki'!I398&gt;0,'Załącznik Nr 2 - wydatki'!I398,"")</f>
      </c>
      <c r="J192" s="28">
        <f>IF('Załącznik Nr 2 - wydatki'!J398&gt;0,'Załącznik Nr 2 - wydatki'!J398,"")</f>
      </c>
      <c r="K192" s="64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</row>
    <row r="193" spans="1:119" s="5" customFormat="1" ht="13.5" thickBot="1">
      <c r="A193" s="74"/>
      <c r="B193" s="94"/>
      <c r="C193" s="407" t="s">
        <v>34</v>
      </c>
      <c r="D193" s="117"/>
      <c r="E193" s="28">
        <f>IF('Załącznik Nr 2 - wydatki'!E399&gt;0,'Załącznik Nr 2 - wydatki'!E399,"")</f>
      </c>
      <c r="F193" s="28">
        <f>IF('Załącznik Nr 2 - wydatki'!F399&gt;0,'Załącznik Nr 2 - wydatki'!F399,"")</f>
        <v>1000000</v>
      </c>
      <c r="G193" s="28">
        <f>IF('Załącznik Nr 2 - wydatki'!G399&gt;0,'Załącznik Nr 2 - wydatki'!G399,"")</f>
      </c>
      <c r="H193" s="28">
        <f>IF('Załącznik Nr 2 - wydatki'!H399&gt;0,'Załącznik Nr 2 - wydatki'!H399,"")</f>
      </c>
      <c r="I193" s="28">
        <f>IF('Załącznik Nr 2 - wydatki'!I399&gt;0,'Załącznik Nr 2 - wydatki'!I399,"")</f>
      </c>
      <c r="J193" s="28">
        <f>IF('Załącznik Nr 2 - wydatki'!J399&gt;0,'Załącznik Nr 2 - wydatki'!J399,"")</f>
      </c>
      <c r="K193" s="64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</row>
    <row r="194" spans="1:119" s="13" customFormat="1" ht="21.75" customHeight="1" thickBot="1">
      <c r="A194" s="159">
        <v>851</v>
      </c>
      <c r="B194" s="171"/>
      <c r="C194" s="182" t="s">
        <v>222</v>
      </c>
      <c r="D194" s="199"/>
      <c r="E194" s="31">
        <f aca="true" t="shared" si="35" ref="E194:J194">SUM(E195)</f>
        <v>31000</v>
      </c>
      <c r="F194" s="31">
        <f t="shared" si="35"/>
        <v>29000</v>
      </c>
      <c r="G194" s="31">
        <f t="shared" si="35"/>
        <v>29000</v>
      </c>
      <c r="H194" s="31">
        <f t="shared" si="35"/>
        <v>0</v>
      </c>
      <c r="I194" s="31">
        <f t="shared" si="35"/>
        <v>0</v>
      </c>
      <c r="J194" s="31">
        <f t="shared" si="35"/>
        <v>29000</v>
      </c>
      <c r="K194" s="64">
        <f t="shared" si="27"/>
        <v>0.9354838709677419</v>
      </c>
      <c r="L194" s="241"/>
      <c r="M194" s="241"/>
      <c r="N194" s="241"/>
      <c r="O194" s="241"/>
      <c r="P194" s="241"/>
      <c r="Q194" s="241"/>
      <c r="R194" s="241"/>
      <c r="S194" s="241"/>
      <c r="T194" s="241"/>
      <c r="U194" s="241"/>
      <c r="V194" s="241"/>
      <c r="W194" s="241"/>
      <c r="X194" s="241"/>
      <c r="Y194" s="241"/>
      <c r="Z194" s="241"/>
      <c r="AA194" s="241"/>
      <c r="AB194" s="241"/>
      <c r="AC194" s="241"/>
      <c r="AD194" s="241"/>
      <c r="AE194" s="241"/>
      <c r="AF194" s="241"/>
      <c r="AG194" s="241"/>
      <c r="AH194" s="241"/>
      <c r="AI194" s="241"/>
      <c r="AJ194" s="241"/>
      <c r="AK194" s="241"/>
      <c r="AL194" s="241"/>
      <c r="AM194" s="241"/>
      <c r="AN194" s="241"/>
      <c r="AO194" s="241"/>
      <c r="AP194" s="241"/>
      <c r="AQ194" s="241"/>
      <c r="AR194" s="241"/>
      <c r="AS194" s="241"/>
      <c r="AT194" s="241"/>
      <c r="AU194" s="241"/>
      <c r="AV194" s="241"/>
      <c r="AW194" s="241"/>
      <c r="AX194" s="241"/>
      <c r="AY194" s="241"/>
      <c r="AZ194" s="241"/>
      <c r="BA194" s="241"/>
      <c r="BB194" s="241"/>
      <c r="BC194" s="241"/>
      <c r="BD194" s="241"/>
      <c r="BE194" s="241"/>
      <c r="BF194" s="241"/>
      <c r="BG194" s="241"/>
      <c r="BH194" s="241"/>
      <c r="BI194" s="241"/>
      <c r="BJ194" s="241"/>
      <c r="BK194" s="241"/>
      <c r="BL194" s="241"/>
      <c r="BM194" s="241"/>
      <c r="BN194" s="241"/>
      <c r="BO194" s="241"/>
      <c r="BP194" s="241"/>
      <c r="BQ194" s="241"/>
      <c r="BR194" s="241"/>
      <c r="BS194" s="241"/>
      <c r="BT194" s="241"/>
      <c r="BU194" s="241"/>
      <c r="BV194" s="241"/>
      <c r="BW194" s="241"/>
      <c r="BX194" s="241"/>
      <c r="BY194" s="241"/>
      <c r="BZ194" s="241"/>
      <c r="CA194" s="241"/>
      <c r="CB194" s="241"/>
      <c r="CC194" s="241"/>
      <c r="CD194" s="241"/>
      <c r="CE194" s="241"/>
      <c r="CF194" s="241"/>
      <c r="CG194" s="241"/>
      <c r="CH194" s="241"/>
      <c r="CI194" s="241"/>
      <c r="CJ194" s="241"/>
      <c r="CK194" s="241"/>
      <c r="CL194" s="241"/>
      <c r="CM194" s="241"/>
      <c r="CN194" s="241"/>
      <c r="CO194" s="241"/>
      <c r="CP194" s="241"/>
      <c r="CQ194" s="241"/>
      <c r="CR194" s="241"/>
      <c r="CS194" s="241"/>
      <c r="CT194" s="241"/>
      <c r="CU194" s="241"/>
      <c r="CV194" s="241"/>
      <c r="CW194" s="241"/>
      <c r="CX194" s="241"/>
      <c r="CY194" s="241"/>
      <c r="CZ194" s="241"/>
      <c r="DA194" s="241"/>
      <c r="DB194" s="241"/>
      <c r="DC194" s="241"/>
      <c r="DD194" s="241"/>
      <c r="DE194" s="241"/>
      <c r="DF194" s="241"/>
      <c r="DG194" s="241"/>
      <c r="DH194" s="241"/>
      <c r="DI194" s="241"/>
      <c r="DJ194" s="241"/>
      <c r="DK194" s="241"/>
      <c r="DL194" s="241"/>
      <c r="DM194" s="241"/>
      <c r="DN194" s="241"/>
      <c r="DO194" s="241"/>
    </row>
    <row r="195" spans="1:119" s="10" customFormat="1" ht="36.75" thickBot="1">
      <c r="A195" s="127"/>
      <c r="B195" s="108">
        <v>85156</v>
      </c>
      <c r="C195" s="180" t="s">
        <v>432</v>
      </c>
      <c r="D195" s="208"/>
      <c r="E195" s="39">
        <f>IF(SUM(E196:E196)&gt;0,SUM(E196:E196),"")</f>
        <v>31000</v>
      </c>
      <c r="F195" s="39">
        <f>SUM(F197:F198)</f>
        <v>29000</v>
      </c>
      <c r="G195" s="39">
        <f>SUM(G197:G198)</f>
        <v>29000</v>
      </c>
      <c r="H195" s="39">
        <f>SUM(H197:H198)</f>
        <v>0</v>
      </c>
      <c r="I195" s="39">
        <f>SUM(I197:I198)</f>
        <v>0</v>
      </c>
      <c r="J195" s="39">
        <f>SUM(J197:J198)</f>
        <v>29000</v>
      </c>
      <c r="K195" s="64">
        <f t="shared" si="27"/>
        <v>0.9354838709677419</v>
      </c>
      <c r="L195" s="243"/>
      <c r="M195" s="243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43"/>
      <c r="AD195" s="243"/>
      <c r="AE195" s="243"/>
      <c r="AF195" s="243"/>
      <c r="AG195" s="243"/>
      <c r="AH195" s="243"/>
      <c r="AI195" s="243"/>
      <c r="AJ195" s="243"/>
      <c r="AK195" s="243"/>
      <c r="AL195" s="243"/>
      <c r="AM195" s="243"/>
      <c r="AN195" s="243"/>
      <c r="AO195" s="243"/>
      <c r="AP195" s="243"/>
      <c r="AQ195" s="243"/>
      <c r="AR195" s="243"/>
      <c r="AS195" s="243"/>
      <c r="AT195" s="243"/>
      <c r="AU195" s="243"/>
      <c r="AV195" s="243"/>
      <c r="AW195" s="243"/>
      <c r="AX195" s="243"/>
      <c r="AY195" s="243"/>
      <c r="AZ195" s="243"/>
      <c r="BA195" s="243"/>
      <c r="BB195" s="243"/>
      <c r="BC195" s="243"/>
      <c r="BD195" s="243"/>
      <c r="BE195" s="243"/>
      <c r="BF195" s="243"/>
      <c r="BG195" s="243"/>
      <c r="BH195" s="243"/>
      <c r="BI195" s="243"/>
      <c r="BJ195" s="243"/>
      <c r="BK195" s="243"/>
      <c r="BL195" s="243"/>
      <c r="BM195" s="243"/>
      <c r="BN195" s="243"/>
      <c r="BO195" s="243"/>
      <c r="BP195" s="243"/>
      <c r="BQ195" s="243"/>
      <c r="BR195" s="243"/>
      <c r="BS195" s="243"/>
      <c r="BT195" s="243"/>
      <c r="BU195" s="243"/>
      <c r="BV195" s="243"/>
      <c r="BW195" s="243"/>
      <c r="BX195" s="243"/>
      <c r="BY195" s="243"/>
      <c r="BZ195" s="243"/>
      <c r="CA195" s="243"/>
      <c r="CB195" s="243"/>
      <c r="CC195" s="243"/>
      <c r="CD195" s="243"/>
      <c r="CE195" s="243"/>
      <c r="CF195" s="243"/>
      <c r="CG195" s="243"/>
      <c r="CH195" s="243"/>
      <c r="CI195" s="243"/>
      <c r="CJ195" s="243"/>
      <c r="CK195" s="243"/>
      <c r="CL195" s="243"/>
      <c r="CM195" s="243"/>
      <c r="CN195" s="243"/>
      <c r="CO195" s="243"/>
      <c r="CP195" s="243"/>
      <c r="CQ195" s="243"/>
      <c r="CR195" s="243"/>
      <c r="CS195" s="243"/>
      <c r="CT195" s="243"/>
      <c r="CU195" s="243"/>
      <c r="CV195" s="243"/>
      <c r="CW195" s="243"/>
      <c r="CX195" s="243"/>
      <c r="CY195" s="243"/>
      <c r="CZ195" s="243"/>
      <c r="DA195" s="243"/>
      <c r="DB195" s="243"/>
      <c r="DC195" s="243"/>
      <c r="DD195" s="243"/>
      <c r="DE195" s="243"/>
      <c r="DF195" s="243"/>
      <c r="DG195" s="243"/>
      <c r="DH195" s="243"/>
      <c r="DI195" s="243"/>
      <c r="DJ195" s="243"/>
      <c r="DK195" s="243"/>
      <c r="DL195" s="243"/>
      <c r="DM195" s="243"/>
      <c r="DN195" s="243"/>
      <c r="DO195" s="243"/>
    </row>
    <row r="196" spans="1:119" s="5" customFormat="1" ht="13.5" thickBot="1">
      <c r="A196" s="74"/>
      <c r="B196" s="94"/>
      <c r="C196" s="163" t="s">
        <v>224</v>
      </c>
      <c r="D196" s="72">
        <v>4130</v>
      </c>
      <c r="E196" s="47">
        <f aca="true" t="shared" si="36" ref="E196:J196">IF(SUM(E197:E198)&gt;0,SUM(E197:E198),"")</f>
        <v>31000</v>
      </c>
      <c r="F196" s="47">
        <f t="shared" si="36"/>
        <v>29000</v>
      </c>
      <c r="G196" s="47">
        <f t="shared" si="36"/>
        <v>29000</v>
      </c>
      <c r="H196" s="47">
        <f t="shared" si="36"/>
      </c>
      <c r="I196" s="47">
        <f t="shared" si="36"/>
      </c>
      <c r="J196" s="47">
        <f t="shared" si="36"/>
        <v>29000</v>
      </c>
      <c r="K196" s="64">
        <f t="shared" si="27"/>
        <v>0.9354838709677419</v>
      </c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</row>
    <row r="197" spans="1:119" s="5" customFormat="1" ht="13.5" thickBot="1">
      <c r="A197" s="74"/>
      <c r="B197" s="94"/>
      <c r="C197" s="187" t="s">
        <v>319</v>
      </c>
      <c r="D197" s="74"/>
      <c r="E197" s="33">
        <f>IF('Załącznik Nr 2 - wydatki'!E410&gt;0,'Załącznik Nr 2 - wydatki'!E410,"")</f>
        <v>30000</v>
      </c>
      <c r="F197" s="33">
        <f>IF('Załącznik Nr 2 - wydatki'!F410&gt;0,'Załącznik Nr 2 - wydatki'!F410,"")</f>
        <v>27000</v>
      </c>
      <c r="G197" s="33">
        <f>IF('Załącznik Nr 2 - wydatki'!G410&gt;0,'Załącznik Nr 2 - wydatki'!G410,"")</f>
        <v>27000</v>
      </c>
      <c r="H197" s="33">
        <f>IF('Załącznik Nr 2 - wydatki'!H410&gt;0,'Załącznik Nr 2 - wydatki'!H410,"")</f>
      </c>
      <c r="I197" s="33">
        <f>IF('Załącznik Nr 2 - wydatki'!I410&gt;0,'Załącznik Nr 2 - wydatki'!I410,"")</f>
      </c>
      <c r="J197" s="33">
        <f>IF('Załącznik Nr 2 - wydatki'!J410&gt;0,'Załącznik Nr 2 - wydatki'!J410,"")</f>
        <v>27000</v>
      </c>
      <c r="K197" s="64">
        <f t="shared" si="27"/>
        <v>0.9</v>
      </c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</row>
    <row r="198" spans="1:119" s="5" customFormat="1" ht="13.5" thickBot="1">
      <c r="A198" s="73"/>
      <c r="B198" s="97"/>
      <c r="C198" s="190" t="s">
        <v>320</v>
      </c>
      <c r="D198" s="73"/>
      <c r="E198" s="33">
        <f>IF('Załącznik Nr 2 - wydatki'!E411&gt;0,'Załącznik Nr 2 - wydatki'!E411,"")</f>
        <v>1000</v>
      </c>
      <c r="F198" s="33">
        <f>IF('Załącznik Nr 2 - wydatki'!F411&gt;0,'Załącznik Nr 2 - wydatki'!F411,"")</f>
        <v>2000</v>
      </c>
      <c r="G198" s="33">
        <f>IF('Załącznik Nr 2 - wydatki'!G411&gt;0,'Załącznik Nr 2 - wydatki'!G411,"")</f>
        <v>2000</v>
      </c>
      <c r="H198" s="33">
        <f>IF('Załącznik Nr 2 - wydatki'!H411&gt;0,'Załącznik Nr 2 - wydatki'!H411,"")</f>
      </c>
      <c r="I198" s="33">
        <f>IF('Załącznik Nr 2 - wydatki'!I411&gt;0,'Załącznik Nr 2 - wydatki'!I411,"")</f>
      </c>
      <c r="J198" s="33">
        <f>IF('Załącznik Nr 2 - wydatki'!J411&gt;0,'Załącznik Nr 2 - wydatki'!J411,"")</f>
        <v>2000</v>
      </c>
      <c r="K198" s="64">
        <f t="shared" si="27"/>
        <v>2</v>
      </c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</row>
    <row r="199" spans="1:119" s="13" customFormat="1" ht="22.5" customHeight="1" thickBot="1">
      <c r="A199" s="159">
        <v>852</v>
      </c>
      <c r="B199" s="171"/>
      <c r="C199" s="182" t="s">
        <v>442</v>
      </c>
      <c r="D199" s="199"/>
      <c r="E199" s="31">
        <f aca="true" t="shared" si="37" ref="E199:J199">SUM(E200+E219+E238+E250+E258+E271+E273)</f>
        <v>5326252</v>
      </c>
      <c r="F199" s="31">
        <f t="shared" si="37"/>
        <v>5383156</v>
      </c>
      <c r="G199" s="31">
        <f t="shared" si="37"/>
        <v>5123455</v>
      </c>
      <c r="H199" s="31">
        <f t="shared" si="37"/>
        <v>4852105</v>
      </c>
      <c r="I199" s="31">
        <f t="shared" si="37"/>
        <v>231350</v>
      </c>
      <c r="J199" s="31">
        <f t="shared" si="37"/>
        <v>40000</v>
      </c>
      <c r="K199" s="64">
        <f t="shared" si="27"/>
        <v>0.9619250084299429</v>
      </c>
      <c r="L199" s="241"/>
      <c r="M199" s="241"/>
      <c r="N199" s="241"/>
      <c r="O199" s="241"/>
      <c r="P199" s="241"/>
      <c r="Q199" s="241"/>
      <c r="R199" s="241"/>
      <c r="S199" s="241"/>
      <c r="T199" s="241"/>
      <c r="U199" s="241"/>
      <c r="V199" s="241"/>
      <c r="W199" s="241"/>
      <c r="X199" s="241"/>
      <c r="Y199" s="241"/>
      <c r="Z199" s="241"/>
      <c r="AA199" s="241"/>
      <c r="AB199" s="241"/>
      <c r="AC199" s="241"/>
      <c r="AD199" s="241"/>
      <c r="AE199" s="241"/>
      <c r="AF199" s="241"/>
      <c r="AG199" s="241"/>
      <c r="AH199" s="241"/>
      <c r="AI199" s="241"/>
      <c r="AJ199" s="241"/>
      <c r="AK199" s="241"/>
      <c r="AL199" s="241"/>
      <c r="AM199" s="241"/>
      <c r="AN199" s="241"/>
      <c r="AO199" s="241"/>
      <c r="AP199" s="241"/>
      <c r="AQ199" s="241"/>
      <c r="AR199" s="241"/>
      <c r="AS199" s="241"/>
      <c r="AT199" s="241"/>
      <c r="AU199" s="241"/>
      <c r="AV199" s="241"/>
      <c r="AW199" s="241"/>
      <c r="AX199" s="241"/>
      <c r="AY199" s="241"/>
      <c r="AZ199" s="241"/>
      <c r="BA199" s="241"/>
      <c r="BB199" s="241"/>
      <c r="BC199" s="241"/>
      <c r="BD199" s="241"/>
      <c r="BE199" s="241"/>
      <c r="BF199" s="241"/>
      <c r="BG199" s="241"/>
      <c r="BH199" s="241"/>
      <c r="BI199" s="241"/>
      <c r="BJ199" s="241"/>
      <c r="BK199" s="241"/>
      <c r="BL199" s="241"/>
      <c r="BM199" s="241"/>
      <c r="BN199" s="241"/>
      <c r="BO199" s="241"/>
      <c r="BP199" s="241"/>
      <c r="BQ199" s="241"/>
      <c r="BR199" s="241"/>
      <c r="BS199" s="241"/>
      <c r="BT199" s="241"/>
      <c r="BU199" s="241"/>
      <c r="BV199" s="241"/>
      <c r="BW199" s="241"/>
      <c r="BX199" s="241"/>
      <c r="BY199" s="241"/>
      <c r="BZ199" s="241"/>
      <c r="CA199" s="241"/>
      <c r="CB199" s="241"/>
      <c r="CC199" s="241"/>
      <c r="CD199" s="241"/>
      <c r="CE199" s="241"/>
      <c r="CF199" s="241"/>
      <c r="CG199" s="241"/>
      <c r="CH199" s="241"/>
      <c r="CI199" s="241"/>
      <c r="CJ199" s="241"/>
      <c r="CK199" s="241"/>
      <c r="CL199" s="241"/>
      <c r="CM199" s="241"/>
      <c r="CN199" s="241"/>
      <c r="CO199" s="241"/>
      <c r="CP199" s="241"/>
      <c r="CQ199" s="241"/>
      <c r="CR199" s="241"/>
      <c r="CS199" s="241"/>
      <c r="CT199" s="241"/>
      <c r="CU199" s="241"/>
      <c r="CV199" s="241"/>
      <c r="CW199" s="241"/>
      <c r="CX199" s="241"/>
      <c r="CY199" s="241"/>
      <c r="CZ199" s="241"/>
      <c r="DA199" s="241"/>
      <c r="DB199" s="241"/>
      <c r="DC199" s="241"/>
      <c r="DD199" s="241"/>
      <c r="DE199" s="241"/>
      <c r="DF199" s="241"/>
      <c r="DG199" s="241"/>
      <c r="DH199" s="241"/>
      <c r="DI199" s="241"/>
      <c r="DJ199" s="241"/>
      <c r="DK199" s="241"/>
      <c r="DL199" s="241"/>
      <c r="DM199" s="241"/>
      <c r="DN199" s="241"/>
      <c r="DO199" s="241"/>
    </row>
    <row r="200" spans="1:119" s="9" customFormat="1" ht="21.75" customHeight="1" thickBot="1">
      <c r="A200" s="116"/>
      <c r="B200" s="96" t="s">
        <v>443</v>
      </c>
      <c r="C200" s="168" t="s">
        <v>225</v>
      </c>
      <c r="D200" s="200"/>
      <c r="E200" s="25">
        <f aca="true" t="shared" si="38" ref="E200:J200">SUM(E201:E217)</f>
        <v>1687189</v>
      </c>
      <c r="F200" s="25">
        <f t="shared" si="38"/>
        <v>1720265</v>
      </c>
      <c r="G200" s="25">
        <f t="shared" si="38"/>
        <v>1642833</v>
      </c>
      <c r="H200" s="25">
        <f t="shared" si="38"/>
        <v>1531483</v>
      </c>
      <c r="I200" s="25">
        <f>SUM(I201:I217)</f>
        <v>111350</v>
      </c>
      <c r="J200" s="25">
        <f t="shared" si="38"/>
        <v>0</v>
      </c>
      <c r="K200" s="64">
        <f t="shared" si="27"/>
        <v>0.9737101178350499</v>
      </c>
      <c r="L200" s="239"/>
      <c r="M200" s="239"/>
      <c r="N200" s="239"/>
      <c r="O200" s="239"/>
      <c r="P200" s="239"/>
      <c r="Q200" s="239"/>
      <c r="R200" s="239"/>
      <c r="S200" s="239"/>
      <c r="T200" s="239"/>
      <c r="U200" s="239"/>
      <c r="V200" s="239"/>
      <c r="W200" s="239"/>
      <c r="X200" s="239"/>
      <c r="Y200" s="239"/>
      <c r="Z200" s="239"/>
      <c r="AA200" s="239"/>
      <c r="AB200" s="239"/>
      <c r="AC200" s="239"/>
      <c r="AD200" s="239"/>
      <c r="AE200" s="239"/>
      <c r="AF200" s="239"/>
      <c r="AG200" s="239"/>
      <c r="AH200" s="239"/>
      <c r="AI200" s="239"/>
      <c r="AJ200" s="239"/>
      <c r="AK200" s="239"/>
      <c r="AL200" s="239"/>
      <c r="AM200" s="239"/>
      <c r="AN200" s="239"/>
      <c r="AO200" s="239"/>
      <c r="AP200" s="239"/>
      <c r="AQ200" s="239"/>
      <c r="AR200" s="239"/>
      <c r="AS200" s="239"/>
      <c r="AT200" s="239"/>
      <c r="AU200" s="239"/>
      <c r="AV200" s="239"/>
      <c r="AW200" s="239"/>
      <c r="AX200" s="239"/>
      <c r="AY200" s="239"/>
      <c r="AZ200" s="239"/>
      <c r="BA200" s="239"/>
      <c r="BB200" s="239"/>
      <c r="BC200" s="239"/>
      <c r="BD200" s="239"/>
      <c r="BE200" s="239"/>
      <c r="BF200" s="239"/>
      <c r="BG200" s="239"/>
      <c r="BH200" s="239"/>
      <c r="BI200" s="239"/>
      <c r="BJ200" s="239"/>
      <c r="BK200" s="239"/>
      <c r="BL200" s="239"/>
      <c r="BM200" s="239"/>
      <c r="BN200" s="239"/>
      <c r="BO200" s="239"/>
      <c r="BP200" s="239"/>
      <c r="BQ200" s="239"/>
      <c r="BR200" s="239"/>
      <c r="BS200" s="239"/>
      <c r="BT200" s="239"/>
      <c r="BU200" s="239"/>
      <c r="BV200" s="239"/>
      <c r="BW200" s="239"/>
      <c r="BX200" s="239"/>
      <c r="BY200" s="239"/>
      <c r="BZ200" s="239"/>
      <c r="CA200" s="239"/>
      <c r="CB200" s="239"/>
      <c r="CC200" s="239"/>
      <c r="CD200" s="239"/>
      <c r="CE200" s="239"/>
      <c r="CF200" s="239"/>
      <c r="CG200" s="239"/>
      <c r="CH200" s="239"/>
      <c r="CI200" s="239"/>
      <c r="CJ200" s="239"/>
      <c r="CK200" s="239"/>
      <c r="CL200" s="239"/>
      <c r="CM200" s="239"/>
      <c r="CN200" s="239"/>
      <c r="CO200" s="239"/>
      <c r="CP200" s="239"/>
      <c r="CQ200" s="239"/>
      <c r="CR200" s="239"/>
      <c r="CS200" s="239"/>
      <c r="CT200" s="239"/>
      <c r="CU200" s="239"/>
      <c r="CV200" s="239"/>
      <c r="CW200" s="239"/>
      <c r="CX200" s="239"/>
      <c r="CY200" s="239"/>
      <c r="CZ200" s="239"/>
      <c r="DA200" s="239"/>
      <c r="DB200" s="239"/>
      <c r="DC200" s="239"/>
      <c r="DD200" s="239"/>
      <c r="DE200" s="239"/>
      <c r="DF200" s="239"/>
      <c r="DG200" s="239"/>
      <c r="DH200" s="239"/>
      <c r="DI200" s="239"/>
      <c r="DJ200" s="239"/>
      <c r="DK200" s="239"/>
      <c r="DL200" s="239"/>
      <c r="DM200" s="239"/>
      <c r="DN200" s="239"/>
      <c r="DO200" s="239"/>
    </row>
    <row r="201" spans="1:119" s="5" customFormat="1" ht="15" customHeight="1" thickBot="1">
      <c r="A201" s="74"/>
      <c r="B201" s="94"/>
      <c r="C201" s="90" t="s">
        <v>13</v>
      </c>
      <c r="D201" s="71">
        <v>3020</v>
      </c>
      <c r="E201" s="33">
        <f>IF('Załącznik Nr 2 - wydatki'!E416&gt;0,'Załącznik Nr 2 - wydatki'!E416,"")</f>
        <v>1460</v>
      </c>
      <c r="F201" s="33">
        <f>IF('Załącznik Nr 2 - wydatki'!F416&gt;0,'Załącznik Nr 2 - wydatki'!F416,"")</f>
        <v>1500</v>
      </c>
      <c r="G201" s="33">
        <f>IF('Załącznik Nr 2 - wydatki'!G416&gt;0,'Załącznik Nr 2 - wydatki'!G416,"")</f>
        <v>1500</v>
      </c>
      <c r="H201" s="33">
        <f>IF('Załącznik Nr 2 - wydatki'!H416&gt;0,'Załącznik Nr 2 - wydatki'!H416,"")</f>
        <v>1500</v>
      </c>
      <c r="I201" s="33">
        <f>IF('Załącznik Nr 2 - wydatki'!I416&gt;0,'Załącznik Nr 2 - wydatki'!I416,"")</f>
      </c>
      <c r="J201" s="33">
        <f>IF('Załącznik Nr 2 - wydatki'!J416&gt;0,'Załącznik Nr 2 - wydatki'!J416,"")</f>
      </c>
      <c r="K201" s="64">
        <f t="shared" si="27"/>
        <v>1.0273972602739727</v>
      </c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</row>
    <row r="202" spans="1:119" s="6" customFormat="1" ht="13.5" thickBot="1">
      <c r="A202" s="122"/>
      <c r="B202" s="104"/>
      <c r="C202" s="191" t="s">
        <v>305</v>
      </c>
      <c r="D202" s="204">
        <v>3110</v>
      </c>
      <c r="E202" s="33">
        <f>IF('Załącznik Nr 2 - wydatki'!E417&gt;0,'Załącznik Nr 2 - wydatki'!E417,"")</f>
        <v>88400</v>
      </c>
      <c r="F202" s="33">
        <f>IF('Załącznik Nr 2 - wydatki'!F417&gt;0,'Załącznik Nr 2 - wydatki'!F417,"")</f>
        <v>145663</v>
      </c>
      <c r="G202" s="33">
        <f>IF('Załącznik Nr 2 - wydatki'!G417&gt;0,'Załącznik Nr 2 - wydatki'!G417,"")</f>
        <v>145663</v>
      </c>
      <c r="H202" s="33">
        <f>IF('Załącznik Nr 2 - wydatki'!H417&gt;0,'Załącznik Nr 2 - wydatki'!H417,"")</f>
        <v>145663</v>
      </c>
      <c r="I202" s="33">
        <f>IF('Załącznik Nr 2 - wydatki'!I417&gt;0,'Załącznik Nr 2 - wydatki'!I417,"")</f>
      </c>
      <c r="J202" s="33">
        <f>IF('Załącznik Nr 2 - wydatki'!J417&gt;0,'Załącznik Nr 2 - wydatki'!J417,"")</f>
      </c>
      <c r="K202" s="64">
        <f t="shared" si="27"/>
        <v>1.6477714932126697</v>
      </c>
      <c r="L202" s="244"/>
      <c r="M202" s="244"/>
      <c r="N202" s="244"/>
      <c r="O202" s="244"/>
      <c r="P202" s="244"/>
      <c r="Q202" s="244"/>
      <c r="R202" s="244"/>
      <c r="S202" s="244"/>
      <c r="T202" s="244"/>
      <c r="U202" s="244"/>
      <c r="V202" s="244"/>
      <c r="W202" s="244"/>
      <c r="X202" s="244"/>
      <c r="Y202" s="244"/>
      <c r="Z202" s="244"/>
      <c r="AA202" s="244"/>
      <c r="AB202" s="244"/>
      <c r="AC202" s="244"/>
      <c r="AD202" s="244"/>
      <c r="AE202" s="244"/>
      <c r="AF202" s="244"/>
      <c r="AG202" s="244"/>
      <c r="AH202" s="244"/>
      <c r="AI202" s="244"/>
      <c r="AJ202" s="244"/>
      <c r="AK202" s="244"/>
      <c r="AL202" s="244"/>
      <c r="AM202" s="244"/>
      <c r="AN202" s="244"/>
      <c r="AO202" s="244"/>
      <c r="AP202" s="244"/>
      <c r="AQ202" s="244"/>
      <c r="AR202" s="244"/>
      <c r="AS202" s="244"/>
      <c r="AT202" s="244"/>
      <c r="AU202" s="244"/>
      <c r="AV202" s="244"/>
      <c r="AW202" s="244"/>
      <c r="AX202" s="244"/>
      <c r="AY202" s="244"/>
      <c r="AZ202" s="244"/>
      <c r="BA202" s="244"/>
      <c r="BB202" s="244"/>
      <c r="BC202" s="244"/>
      <c r="BD202" s="244"/>
      <c r="BE202" s="244"/>
      <c r="BF202" s="244"/>
      <c r="BG202" s="244"/>
      <c r="BH202" s="244"/>
      <c r="BI202" s="244"/>
      <c r="BJ202" s="244"/>
      <c r="BK202" s="244"/>
      <c r="BL202" s="244"/>
      <c r="BM202" s="244"/>
      <c r="BN202" s="244"/>
      <c r="BO202" s="244"/>
      <c r="BP202" s="244"/>
      <c r="BQ202" s="244"/>
      <c r="BR202" s="244"/>
      <c r="BS202" s="244"/>
      <c r="BT202" s="244"/>
      <c r="BU202" s="244"/>
      <c r="BV202" s="244"/>
      <c r="BW202" s="244"/>
      <c r="BX202" s="244"/>
      <c r="BY202" s="244"/>
      <c r="BZ202" s="244"/>
      <c r="CA202" s="244"/>
      <c r="CB202" s="244"/>
      <c r="CC202" s="244"/>
      <c r="CD202" s="244"/>
      <c r="CE202" s="244"/>
      <c r="CF202" s="244"/>
      <c r="CG202" s="244"/>
      <c r="CH202" s="244"/>
      <c r="CI202" s="244"/>
      <c r="CJ202" s="244"/>
      <c r="CK202" s="244"/>
      <c r="CL202" s="244"/>
      <c r="CM202" s="244"/>
      <c r="CN202" s="244"/>
      <c r="CO202" s="244"/>
      <c r="CP202" s="244"/>
      <c r="CQ202" s="244"/>
      <c r="CR202" s="244"/>
      <c r="CS202" s="244"/>
      <c r="CT202" s="244"/>
      <c r="CU202" s="244"/>
      <c r="CV202" s="244"/>
      <c r="CW202" s="244"/>
      <c r="CX202" s="244"/>
      <c r="CY202" s="244"/>
      <c r="CZ202" s="244"/>
      <c r="DA202" s="244"/>
      <c r="DB202" s="244"/>
      <c r="DC202" s="244"/>
      <c r="DD202" s="244"/>
      <c r="DE202" s="244"/>
      <c r="DF202" s="244"/>
      <c r="DG202" s="244"/>
      <c r="DH202" s="244"/>
      <c r="DI202" s="244"/>
      <c r="DJ202" s="244"/>
      <c r="DK202" s="244"/>
      <c r="DL202" s="244"/>
      <c r="DM202" s="244"/>
      <c r="DN202" s="244"/>
      <c r="DO202" s="244"/>
    </row>
    <row r="203" spans="1:119" s="5" customFormat="1" ht="13.5" customHeight="1" thickBot="1">
      <c r="A203" s="74"/>
      <c r="B203" s="94"/>
      <c r="C203" s="163" t="s">
        <v>113</v>
      </c>
      <c r="D203" s="71">
        <v>4010</v>
      </c>
      <c r="E203" s="33">
        <f>IF('Załącznik Nr 2 - wydatki'!E418&gt;0,'Załącznik Nr 2 - wydatki'!E418,"")</f>
        <v>732000</v>
      </c>
      <c r="F203" s="33">
        <f>IF('Załącznik Nr 2 - wydatki'!F418&gt;0,'Załącznik Nr 2 - wydatki'!F418,"")</f>
        <v>795940</v>
      </c>
      <c r="G203" s="33">
        <f>IF('Załącznik Nr 2 - wydatki'!G418&gt;0,'Załącznik Nr 2 - wydatki'!G418,"")</f>
        <v>752740</v>
      </c>
      <c r="H203" s="33">
        <f>IF('Załącznik Nr 2 - wydatki'!H418&gt;0,'Załącznik Nr 2 - wydatki'!H418,"")</f>
        <v>752740</v>
      </c>
      <c r="I203" s="33">
        <f>IF('Załącznik Nr 2 - wydatki'!I418&gt;0,'Załącznik Nr 2 - wydatki'!I418,"")</f>
      </c>
      <c r="J203" s="33">
        <f>IF('Załącznik Nr 2 - wydatki'!J418&gt;0,'Załącznik Nr 2 - wydatki'!J418,"")</f>
      </c>
      <c r="K203" s="64">
        <f t="shared" si="27"/>
        <v>1.0283333333333333</v>
      </c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</row>
    <row r="204" spans="1:119" s="5" customFormat="1" ht="13.5" customHeight="1" thickBot="1">
      <c r="A204" s="74"/>
      <c r="B204" s="94"/>
      <c r="C204" s="163" t="s">
        <v>114</v>
      </c>
      <c r="D204" s="71">
        <v>4040</v>
      </c>
      <c r="E204" s="33">
        <f>IF('Załącznik Nr 2 - wydatki'!E419&gt;0,'Załącznik Nr 2 - wydatki'!E419,"")</f>
        <v>60500</v>
      </c>
      <c r="F204" s="33">
        <f>IF('Załącznik Nr 2 - wydatki'!F419&gt;0,'Załącznik Nr 2 - wydatki'!F419,"")</f>
        <v>62200</v>
      </c>
      <c r="G204" s="33">
        <f>IF('Załącznik Nr 2 - wydatki'!G419&gt;0,'Załącznik Nr 2 - wydatki'!G419,"")</f>
        <v>62200</v>
      </c>
      <c r="H204" s="33">
        <f>IF('Załącznik Nr 2 - wydatki'!H419&gt;0,'Załącznik Nr 2 - wydatki'!H419,"")</f>
        <v>62200</v>
      </c>
      <c r="I204" s="33">
        <f>IF('Załącznik Nr 2 - wydatki'!I419&gt;0,'Załącznik Nr 2 - wydatki'!I419,"")</f>
      </c>
      <c r="J204" s="33">
        <f>IF('Załącznik Nr 2 - wydatki'!J419&gt;0,'Załącznik Nr 2 - wydatki'!J419,"")</f>
      </c>
      <c r="K204" s="64">
        <f t="shared" si="27"/>
        <v>1.028099173553719</v>
      </c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</row>
    <row r="205" spans="1:119" s="5" customFormat="1" ht="13.5" customHeight="1" thickBot="1">
      <c r="A205" s="74"/>
      <c r="B205" s="94"/>
      <c r="C205" s="164" t="s">
        <v>115</v>
      </c>
      <c r="D205" s="71">
        <v>4110</v>
      </c>
      <c r="E205" s="33">
        <f>IF('Załącznik Nr 2 - wydatki'!E420&gt;0,'Załącznik Nr 2 - wydatki'!E420,"")</f>
        <v>140510</v>
      </c>
      <c r="F205" s="33">
        <f>IF('Załącznik Nr 2 - wydatki'!F420&gt;0,'Załącznik Nr 2 - wydatki'!F420,"")</f>
        <v>152148</v>
      </c>
      <c r="G205" s="33">
        <f>IF('Załącznik Nr 2 - wydatki'!G420&gt;0,'Załącznik Nr 2 - wydatki'!G420,"")</f>
        <v>144480</v>
      </c>
      <c r="H205" s="33">
        <f>IF('Załącznik Nr 2 - wydatki'!H420&gt;0,'Załącznik Nr 2 - wydatki'!H420,"")</f>
        <v>144480</v>
      </c>
      <c r="I205" s="33">
        <f>IF('Załącznik Nr 2 - wydatki'!I420&gt;0,'Załącznik Nr 2 - wydatki'!I420,"")</f>
      </c>
      <c r="J205" s="33">
        <f>IF('Załącznik Nr 2 - wydatki'!J420&gt;0,'Załącznik Nr 2 - wydatki'!J420,"")</f>
      </c>
      <c r="K205" s="64">
        <f t="shared" si="27"/>
        <v>1.0282542167817237</v>
      </c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</row>
    <row r="206" spans="1:119" s="5" customFormat="1" ht="15.75" customHeight="1" thickBot="1">
      <c r="A206" s="74"/>
      <c r="B206" s="94"/>
      <c r="C206" s="163" t="s">
        <v>187</v>
      </c>
      <c r="D206" s="71">
        <v>4120</v>
      </c>
      <c r="E206" s="33">
        <f>IF('Załącznik Nr 2 - wydatki'!E421&gt;0,'Załącznik Nr 2 - wydatki'!E421,"")</f>
        <v>19420</v>
      </c>
      <c r="F206" s="33">
        <f>IF('Załącznik Nr 2 - wydatki'!F421&gt;0,'Załącznik Nr 2 - wydatki'!F421,"")</f>
        <v>21024</v>
      </c>
      <c r="G206" s="33">
        <f>IF('Załącznik Nr 2 - wydatki'!G421&gt;0,'Załącznik Nr 2 - wydatki'!G421,"")</f>
        <v>19960</v>
      </c>
      <c r="H206" s="33">
        <f>IF('Załącznik Nr 2 - wydatki'!H421&gt;0,'Załącznik Nr 2 - wydatki'!H421,"")</f>
        <v>19960</v>
      </c>
      <c r="I206" s="33">
        <f>IF('Załącznik Nr 2 - wydatki'!I421&gt;0,'Załącznik Nr 2 - wydatki'!I421,"")</f>
      </c>
      <c r="J206" s="33">
        <f>IF('Załącznik Nr 2 - wydatki'!J421&gt;0,'Załącznik Nr 2 - wydatki'!J421,"")</f>
      </c>
      <c r="K206" s="64">
        <f t="shared" si="27"/>
        <v>1.027806385169928</v>
      </c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</row>
    <row r="207" spans="1:119" s="5" customFormat="1" ht="15.75" customHeight="1" thickBot="1">
      <c r="A207" s="74"/>
      <c r="B207" s="94"/>
      <c r="C207" s="192" t="s">
        <v>163</v>
      </c>
      <c r="D207" s="71">
        <v>4210</v>
      </c>
      <c r="E207" s="33">
        <f>IF('Załącznik Nr 2 - wydatki'!E422&gt;0,'Załącznik Nr 2 - wydatki'!E422,"")</f>
        <v>158600</v>
      </c>
      <c r="F207" s="33">
        <f>IF('Załącznik Nr 2 - wydatki'!F422&gt;0,'Załącznik Nr 2 - wydatki'!F422,"")</f>
        <v>168664</v>
      </c>
      <c r="G207" s="33">
        <f>IF('Załącznik Nr 2 - wydatki'!G422&gt;0,'Załącznik Nr 2 - wydatki'!G422,"")</f>
        <v>168664</v>
      </c>
      <c r="H207" s="33">
        <f>IF('Załącznik Nr 2 - wydatki'!H422&gt;0,'Załącznik Nr 2 - wydatki'!H422,"")</f>
        <v>168664</v>
      </c>
      <c r="I207" s="33">
        <f>IF('Załącznik Nr 2 - wydatki'!I422&gt;0,'Załącznik Nr 2 - wydatki'!I422,"")</f>
      </c>
      <c r="J207" s="33">
        <f>IF('Załącznik Nr 2 - wydatki'!J422&gt;0,'Załącznik Nr 2 - wydatki'!J422,"")</f>
      </c>
      <c r="K207" s="64">
        <f t="shared" si="27"/>
        <v>1.0634552332912988</v>
      </c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</row>
    <row r="208" spans="1:119" s="5" customFormat="1" ht="13.5" customHeight="1" thickBot="1">
      <c r="A208" s="74"/>
      <c r="B208" s="94"/>
      <c r="C208" s="163" t="s">
        <v>205</v>
      </c>
      <c r="D208" s="71">
        <v>4220</v>
      </c>
      <c r="E208" s="33">
        <f>IF('Załącznik Nr 2 - wydatki'!E423&gt;0,'Załącznik Nr 2 - wydatki'!E423,"")</f>
        <v>97200</v>
      </c>
      <c r="F208" s="33">
        <f>IF('Załącznik Nr 2 - wydatki'!F423&gt;0,'Załącznik Nr 2 - wydatki'!F423,"")</f>
        <v>87200</v>
      </c>
      <c r="G208" s="33">
        <f>IF('Załącznik Nr 2 - wydatki'!G423&gt;0,'Załącznik Nr 2 - wydatki'!G423,"")</f>
        <v>87200</v>
      </c>
      <c r="H208" s="33">
        <f>IF('Załącznik Nr 2 - wydatki'!H423&gt;0,'Załącznik Nr 2 - wydatki'!H423,"")</f>
        <v>87200</v>
      </c>
      <c r="I208" s="33">
        <f>IF('Załącznik Nr 2 - wydatki'!I423&gt;0,'Załącznik Nr 2 - wydatki'!I423,"")</f>
      </c>
      <c r="J208" s="33">
        <f>IF('Załącznik Nr 2 - wydatki'!J423&gt;0,'Załącznik Nr 2 - wydatki'!J423,"")</f>
      </c>
      <c r="K208" s="64">
        <f t="shared" si="27"/>
        <v>0.897119341563786</v>
      </c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</row>
    <row r="209" spans="1:119" s="5" customFormat="1" ht="13.5" customHeight="1" thickBot="1">
      <c r="A209" s="74"/>
      <c r="B209" s="94"/>
      <c r="C209" s="163" t="s">
        <v>226</v>
      </c>
      <c r="D209" s="71">
        <v>4240</v>
      </c>
      <c r="E209" s="33">
        <f>IF('Załącznik Nr 2 - wydatki'!E424&gt;0,'Załącznik Nr 2 - wydatki'!E424,"")</f>
        <v>5500</v>
      </c>
      <c r="F209" s="33">
        <f>IF('Załącznik Nr 2 - wydatki'!F424&gt;0,'Załącznik Nr 2 - wydatki'!F424,"")</f>
        <v>5600</v>
      </c>
      <c r="G209" s="33">
        <f>IF('Załącznik Nr 2 - wydatki'!G424&gt;0,'Załącznik Nr 2 - wydatki'!G424,"")</f>
        <v>5600</v>
      </c>
      <c r="H209" s="33">
        <f>IF('Załącznik Nr 2 - wydatki'!H424&gt;0,'Załącznik Nr 2 - wydatki'!H424,"")</f>
        <v>5600</v>
      </c>
      <c r="I209" s="33">
        <f>IF('Załącznik Nr 2 - wydatki'!I424&gt;0,'Załącznik Nr 2 - wydatki'!I424,"")</f>
      </c>
      <c r="J209" s="33">
        <f>IF('Załącznik Nr 2 - wydatki'!J424&gt;0,'Załącznik Nr 2 - wydatki'!J424,"")</f>
      </c>
      <c r="K209" s="64">
        <f aca="true" t="shared" si="39" ref="K209:K279">G209/E209</f>
        <v>1.018181818181818</v>
      </c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</row>
    <row r="210" spans="1:119" s="5" customFormat="1" ht="13.5" customHeight="1" thickBot="1">
      <c r="A210" s="74"/>
      <c r="B210" s="94"/>
      <c r="C210" s="163" t="s">
        <v>117</v>
      </c>
      <c r="D210" s="71">
        <v>4260</v>
      </c>
      <c r="E210" s="33">
        <f>IF('Załącznik Nr 2 - wydatki'!E425&gt;0,'Załącznik Nr 2 - wydatki'!E425,"")</f>
        <v>40000</v>
      </c>
      <c r="F210" s="33">
        <f>IF('Załącznik Nr 2 - wydatki'!F425&gt;0,'Załącznik Nr 2 - wydatki'!F425,"")</f>
        <v>45000</v>
      </c>
      <c r="G210" s="33">
        <f>IF('Załącznik Nr 2 - wydatki'!G425&gt;0,'Załącznik Nr 2 - wydatki'!G425,"")</f>
        <v>42000</v>
      </c>
      <c r="H210" s="33">
        <f>IF('Załącznik Nr 2 - wydatki'!H425&gt;0,'Załącznik Nr 2 - wydatki'!H425,"")</f>
        <v>42000</v>
      </c>
      <c r="I210" s="33">
        <f>IF('Załącznik Nr 2 - wydatki'!I425&gt;0,'Załącznik Nr 2 - wydatki'!I425,"")</f>
      </c>
      <c r="J210" s="33">
        <f>IF('Załącznik Nr 2 - wydatki'!J425&gt;0,'Załącznik Nr 2 - wydatki'!J425,"")</f>
      </c>
      <c r="K210" s="64">
        <f t="shared" si="39"/>
        <v>1.05</v>
      </c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</row>
    <row r="211" spans="1:119" s="5" customFormat="1" ht="13.5" customHeight="1" thickBot="1">
      <c r="A211" s="74"/>
      <c r="B211" s="94"/>
      <c r="C211" s="163" t="s">
        <v>118</v>
      </c>
      <c r="D211" s="71">
        <v>4270</v>
      </c>
      <c r="E211" s="33">
        <f>IF('Załącznik Nr 2 - wydatki'!E426&gt;0,'Załącznik Nr 2 - wydatki'!E426,"")</f>
        <v>18000</v>
      </c>
      <c r="F211" s="33">
        <f>IF('Załącznik Nr 2 - wydatki'!F426&gt;0,'Załącznik Nr 2 - wydatki'!F426,"")</f>
        <v>34500</v>
      </c>
      <c r="G211" s="33">
        <f>IF('Załącznik Nr 2 - wydatki'!G426&gt;0,'Załącznik Nr 2 - wydatki'!G426,"")</f>
        <v>12000</v>
      </c>
      <c r="H211" s="33">
        <f>IF('Załącznik Nr 2 - wydatki'!H426&gt;0,'Załącznik Nr 2 - wydatki'!H426,"")</f>
        <v>12000</v>
      </c>
      <c r="I211" s="33">
        <f>IF('Załącznik Nr 2 - wydatki'!I426&gt;0,'Załącznik Nr 2 - wydatki'!I426,"")</f>
      </c>
      <c r="J211" s="33">
        <f>IF('Załącznik Nr 2 - wydatki'!J426&gt;0,'Załącznik Nr 2 - wydatki'!J426,"")</f>
      </c>
      <c r="K211" s="64">
        <f t="shared" si="39"/>
        <v>0.6666666666666666</v>
      </c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</row>
    <row r="212" spans="1:119" s="5" customFormat="1" ht="13.5" customHeight="1" thickBot="1">
      <c r="A212" s="74"/>
      <c r="B212" s="94"/>
      <c r="C212" s="163" t="s">
        <v>169</v>
      </c>
      <c r="D212" s="71">
        <v>4300</v>
      </c>
      <c r="E212" s="33">
        <f>IF('Załącznik Nr 2 - wydatki'!E427&gt;0,'Załącznik Nr 2 - wydatki'!E427,"")</f>
        <v>42000</v>
      </c>
      <c r="F212" s="33">
        <f>IF('Załącznik Nr 2 - wydatki'!F427&gt;0,'Załącznik Nr 2 - wydatki'!F427,"")</f>
        <v>45000</v>
      </c>
      <c r="G212" s="33">
        <f>IF('Załącznik Nr 2 - wydatki'!G427&gt;0,'Załącznik Nr 2 - wydatki'!G427,"")</f>
        <v>45000</v>
      </c>
      <c r="H212" s="33">
        <f>IF('Załącznik Nr 2 - wydatki'!H427&gt;0,'Załącznik Nr 2 - wydatki'!H427,"")</f>
        <v>45000</v>
      </c>
      <c r="I212" s="33"/>
      <c r="J212" s="33"/>
      <c r="K212" s="64">
        <f t="shared" si="39"/>
        <v>1.0714285714285714</v>
      </c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</row>
    <row r="213" spans="1:119" s="5" customFormat="1" ht="39.75" customHeight="1" thickBot="1">
      <c r="A213" s="74"/>
      <c r="B213" s="94"/>
      <c r="C213" s="436" t="s">
        <v>488</v>
      </c>
      <c r="D213" s="71">
        <v>4330</v>
      </c>
      <c r="E213" s="33">
        <f>IF('Załącznik Nr 2 - wydatki'!E428&gt;0,'Załącznik Nr 2 - wydatki'!E428,"")</f>
        <v>193030</v>
      </c>
      <c r="F213" s="33">
        <f>IF('Załącznik Nr 2 - wydatki'!F428&gt;0,'Załącznik Nr 2 - wydatki'!F428,"")</f>
        <v>65500</v>
      </c>
      <c r="G213" s="33">
        <f>IF('Załącznik Nr 2 - wydatki'!G428&gt;0,'Załącznik Nr 2 - wydatki'!G428,"")</f>
        <v>65500</v>
      </c>
      <c r="H213" s="33">
        <f>IF('Załącznik Nr 2 - wydatki'!H428&gt;0,'Załącznik Nr 2 - wydatki'!H428,"")</f>
      </c>
      <c r="I213" s="33">
        <f>IF('Załącznik Nr 2 - wydatki'!I428&gt;0,'Załącznik Nr 2 - wydatki'!I428,"")</f>
        <v>65500</v>
      </c>
      <c r="J213" s="33">
        <f>IF('Załącznik Nr 2 - wydatki'!J428&gt;0,'Załącznik Nr 2 - wydatki'!J428,"")</f>
      </c>
      <c r="K213" s="64">
        <f t="shared" si="39"/>
        <v>0.3393254934466145</v>
      </c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</row>
    <row r="214" spans="1:119" s="5" customFormat="1" ht="13.5" customHeight="1" thickBot="1">
      <c r="A214" s="74"/>
      <c r="B214" s="94"/>
      <c r="C214" s="163" t="s">
        <v>120</v>
      </c>
      <c r="D214" s="71">
        <v>4410</v>
      </c>
      <c r="E214" s="33">
        <f>IF('Załącznik Nr 2 - wydatki'!E429&gt;0,'Załącznik Nr 2 - wydatki'!E429,"")</f>
        <v>520</v>
      </c>
      <c r="F214" s="33">
        <f>IF('Załącznik Nr 2 - wydatki'!F429&gt;0,'Załącznik Nr 2 - wydatki'!F429,"")</f>
        <v>100</v>
      </c>
      <c r="G214" s="33">
        <f>IF('Załącznik Nr 2 - wydatki'!G429&gt;0,'Załącznik Nr 2 - wydatki'!G429,"")</f>
        <v>100</v>
      </c>
      <c r="H214" s="33">
        <f>IF('Załącznik Nr 2 - wydatki'!H429&gt;0,'Załącznik Nr 2 - wydatki'!H429,"")</f>
        <v>100</v>
      </c>
      <c r="I214" s="33">
        <f>IF('Załącznik Nr 2 - wydatki'!I429&gt;0,'Załącznik Nr 2 - wydatki'!I429,"")</f>
      </c>
      <c r="J214" s="33">
        <f>IF('Załącznik Nr 2 - wydatki'!J429&gt;0,'Załącznik Nr 2 - wydatki'!J429,"")</f>
      </c>
      <c r="K214" s="64">
        <f t="shared" si="39"/>
        <v>0.19230769230769232</v>
      </c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</row>
    <row r="215" spans="1:119" s="5" customFormat="1" ht="13.5" customHeight="1" thickBot="1">
      <c r="A215" s="74"/>
      <c r="B215" s="94"/>
      <c r="C215" s="163" t="s">
        <v>121</v>
      </c>
      <c r="D215" s="71">
        <v>4430</v>
      </c>
      <c r="E215" s="33">
        <f>IF('Załącznik Nr 2 - wydatki'!E430&gt;0,'Załącznik Nr 2 - wydatki'!E430,"")</f>
        <v>2780</v>
      </c>
      <c r="F215" s="33">
        <f>IF('Załącznik Nr 2 - wydatki'!F430&gt;0,'Załącznik Nr 2 - wydatki'!F430,"")</f>
        <v>1200</v>
      </c>
      <c r="G215" s="33">
        <f>IF('Załącznik Nr 2 - wydatki'!G430&gt;0,'Załącznik Nr 2 - wydatki'!G430,"")</f>
        <v>1200</v>
      </c>
      <c r="H215" s="33">
        <f>IF('Załącznik Nr 2 - wydatki'!H430&gt;0,'Załącznik Nr 2 - wydatki'!H430,"")</f>
        <v>1200</v>
      </c>
      <c r="I215" s="33">
        <f>IF('Załącznik Nr 2 - wydatki'!I430&gt;0,'Załącznik Nr 2 - wydatki'!I430,"")</f>
      </c>
      <c r="J215" s="33">
        <f>IF('Załącznik Nr 2 - wydatki'!J430&gt;0,'Załącznik Nr 2 - wydatki'!J430,"")</f>
      </c>
      <c r="K215" s="64">
        <f t="shared" si="39"/>
        <v>0.4316546762589928</v>
      </c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</row>
    <row r="216" spans="1:119" s="5" customFormat="1" ht="13.5" customHeight="1" thickBot="1">
      <c r="A216" s="74"/>
      <c r="B216" s="94"/>
      <c r="C216" s="163" t="s">
        <v>122</v>
      </c>
      <c r="D216" s="71">
        <v>4440</v>
      </c>
      <c r="E216" s="33">
        <f>IF('Załącznik Nr 2 - wydatki'!E431&gt;0,'Załącznik Nr 2 - wydatki'!E431,"")</f>
        <v>41419</v>
      </c>
      <c r="F216" s="33">
        <f>IF('Załącznik Nr 2 - wydatki'!F431&gt;0,'Załącznik Nr 2 - wydatki'!F431,"")</f>
        <v>43176</v>
      </c>
      <c r="G216" s="33">
        <f>IF('Załącznik Nr 2 - wydatki'!G431&gt;0,'Załącznik Nr 2 - wydatki'!G431,"")</f>
        <v>43176</v>
      </c>
      <c r="H216" s="33">
        <f>IF('Załącznik Nr 2 - wydatki'!H431&gt;0,'Załącznik Nr 2 - wydatki'!H431,"")</f>
        <v>43176</v>
      </c>
      <c r="I216" s="33">
        <f>IF('Załącznik Nr 2 - wydatki'!I431&gt;0,'Załącznik Nr 2 - wydatki'!I431,"")</f>
      </c>
      <c r="J216" s="33">
        <f>IF('Załącznik Nr 2 - wydatki'!J431&gt;0,'Załącznik Nr 2 - wydatki'!J431,"")</f>
      </c>
      <c r="K216" s="64">
        <f t="shared" si="39"/>
        <v>1.0424201453439244</v>
      </c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</row>
    <row r="217" spans="1:119" s="5" customFormat="1" ht="24" customHeight="1" thickBot="1">
      <c r="A217" s="74"/>
      <c r="B217" s="94"/>
      <c r="C217" s="91" t="s">
        <v>405</v>
      </c>
      <c r="D217" s="74">
        <v>2580</v>
      </c>
      <c r="E217" s="67">
        <f>IF('Załącznik Nr 2 - wydatki'!E432&gt;0,'Załącznik Nr 2 - wydatki'!E432,"")</f>
        <v>45850</v>
      </c>
      <c r="F217" s="399">
        <f>IF(SUM(F218:F218)&gt;0,SUM(F218:F218),"")</f>
        <v>45850</v>
      </c>
      <c r="G217" s="399">
        <f>IF(SUM(G218:G218)&gt;0,SUM(G218:G218),"")</f>
        <v>45850</v>
      </c>
      <c r="H217" s="399">
        <f>IF(SUM(H218:H218)&gt;0,SUM(H218:H218),"")</f>
      </c>
      <c r="I217" s="399">
        <v>45850</v>
      </c>
      <c r="J217" s="399"/>
      <c r="K217" s="64">
        <f t="shared" si="39"/>
        <v>1</v>
      </c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</row>
    <row r="218" spans="1:119" s="5" customFormat="1" ht="13.5" thickBot="1">
      <c r="A218" s="71"/>
      <c r="B218" s="102"/>
      <c r="C218" s="190" t="s">
        <v>192</v>
      </c>
      <c r="D218" s="71"/>
      <c r="E218" s="28">
        <f>IF('Załącznik Nr 2 - wydatki'!E433&gt;0,'Załącznik Nr 2 - wydatki'!E433,"")</f>
        <v>45850</v>
      </c>
      <c r="F218" s="28">
        <f>IF('Załącznik Nr 2 - wydatki'!F433&gt;0,'Załącznik Nr 2 - wydatki'!F433,"")</f>
        <v>45850</v>
      </c>
      <c r="G218" s="28">
        <f>IF('Załącznik Nr 2 - wydatki'!G433&gt;0,'Załącznik Nr 2 - wydatki'!G433,"")</f>
        <v>45850</v>
      </c>
      <c r="H218" s="28">
        <f>IF('Załącznik Nr 2 - wydatki'!H433&gt;0,'Załącznik Nr 2 - wydatki'!H433,"")</f>
      </c>
      <c r="I218" s="28">
        <f>IF('Załącznik Nr 2 - wydatki'!I433&gt;0,'Załącznik Nr 2 - wydatki'!I433,"")</f>
        <v>45850</v>
      </c>
      <c r="J218" s="28">
        <f>IF('Załącznik Nr 2 - wydatki'!J433&gt;0,'Załącznik Nr 2 - wydatki'!J433,"")</f>
      </c>
      <c r="K218" s="64">
        <f t="shared" si="39"/>
        <v>1</v>
      </c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</row>
    <row r="219" spans="1:119" s="9" customFormat="1" ht="24" customHeight="1" thickBot="1">
      <c r="A219" s="116"/>
      <c r="B219" s="95" t="s">
        <v>444</v>
      </c>
      <c r="C219" s="189" t="s">
        <v>227</v>
      </c>
      <c r="D219" s="202"/>
      <c r="E219" s="38">
        <f aca="true" t="shared" si="40" ref="E219:J219">SUM(E220:E237)</f>
        <v>2549319</v>
      </c>
      <c r="F219" s="38">
        <f t="shared" si="40"/>
        <v>2599200</v>
      </c>
      <c r="G219" s="38">
        <f t="shared" si="40"/>
        <v>2576600</v>
      </c>
      <c r="H219" s="38">
        <f t="shared" si="40"/>
        <v>2576600</v>
      </c>
      <c r="I219" s="38">
        <f t="shared" si="40"/>
        <v>0</v>
      </c>
      <c r="J219" s="38">
        <f t="shared" si="40"/>
        <v>0</v>
      </c>
      <c r="K219" s="64">
        <f t="shared" si="39"/>
        <v>1.0107012892462655</v>
      </c>
      <c r="L219" s="239"/>
      <c r="M219" s="239"/>
      <c r="N219" s="239"/>
      <c r="O219" s="239"/>
      <c r="P219" s="239"/>
      <c r="Q219" s="239"/>
      <c r="R219" s="239"/>
      <c r="S219" s="239"/>
      <c r="T219" s="239"/>
      <c r="U219" s="239"/>
      <c r="V219" s="239"/>
      <c r="W219" s="239"/>
      <c r="X219" s="239"/>
      <c r="Y219" s="239"/>
      <c r="Z219" s="239"/>
      <c r="AA219" s="239"/>
      <c r="AB219" s="239"/>
      <c r="AC219" s="239"/>
      <c r="AD219" s="239"/>
      <c r="AE219" s="239"/>
      <c r="AF219" s="239"/>
      <c r="AG219" s="239"/>
      <c r="AH219" s="239"/>
      <c r="AI219" s="239"/>
      <c r="AJ219" s="239"/>
      <c r="AK219" s="239"/>
      <c r="AL219" s="239"/>
      <c r="AM219" s="239"/>
      <c r="AN219" s="239"/>
      <c r="AO219" s="239"/>
      <c r="AP219" s="239"/>
      <c r="AQ219" s="239"/>
      <c r="AR219" s="239"/>
      <c r="AS219" s="239"/>
      <c r="AT219" s="239"/>
      <c r="AU219" s="239"/>
      <c r="AV219" s="239"/>
      <c r="AW219" s="239"/>
      <c r="AX219" s="239"/>
      <c r="AY219" s="239"/>
      <c r="AZ219" s="239"/>
      <c r="BA219" s="239"/>
      <c r="BB219" s="239"/>
      <c r="BC219" s="239"/>
      <c r="BD219" s="239"/>
      <c r="BE219" s="239"/>
      <c r="BF219" s="239"/>
      <c r="BG219" s="239"/>
      <c r="BH219" s="239"/>
      <c r="BI219" s="239"/>
      <c r="BJ219" s="239"/>
      <c r="BK219" s="239"/>
      <c r="BL219" s="239"/>
      <c r="BM219" s="239"/>
      <c r="BN219" s="239"/>
      <c r="BO219" s="239"/>
      <c r="BP219" s="239"/>
      <c r="BQ219" s="239"/>
      <c r="BR219" s="239"/>
      <c r="BS219" s="239"/>
      <c r="BT219" s="239"/>
      <c r="BU219" s="239"/>
      <c r="BV219" s="239"/>
      <c r="BW219" s="239"/>
      <c r="BX219" s="239"/>
      <c r="BY219" s="239"/>
      <c r="BZ219" s="239"/>
      <c r="CA219" s="239"/>
      <c r="CB219" s="239"/>
      <c r="CC219" s="239"/>
      <c r="CD219" s="239"/>
      <c r="CE219" s="239"/>
      <c r="CF219" s="239"/>
      <c r="CG219" s="239"/>
      <c r="CH219" s="239"/>
      <c r="CI219" s="239"/>
      <c r="CJ219" s="239"/>
      <c r="CK219" s="239"/>
      <c r="CL219" s="239"/>
      <c r="CM219" s="239"/>
      <c r="CN219" s="239"/>
      <c r="CO219" s="239"/>
      <c r="CP219" s="239"/>
      <c r="CQ219" s="239"/>
      <c r="CR219" s="239"/>
      <c r="CS219" s="239"/>
      <c r="CT219" s="239"/>
      <c r="CU219" s="239"/>
      <c r="CV219" s="239"/>
      <c r="CW219" s="239"/>
      <c r="CX219" s="239"/>
      <c r="CY219" s="239"/>
      <c r="CZ219" s="239"/>
      <c r="DA219" s="239"/>
      <c r="DB219" s="239"/>
      <c r="DC219" s="239"/>
      <c r="DD219" s="239"/>
      <c r="DE219" s="239"/>
      <c r="DF219" s="239"/>
      <c r="DG219" s="239"/>
      <c r="DH219" s="239"/>
      <c r="DI219" s="239"/>
      <c r="DJ219" s="239"/>
      <c r="DK219" s="239"/>
      <c r="DL219" s="239"/>
      <c r="DM219" s="239"/>
      <c r="DN219" s="239"/>
      <c r="DO219" s="239"/>
    </row>
    <row r="220" spans="1:119" s="9" customFormat="1" ht="13.5" thickBot="1">
      <c r="A220" s="116"/>
      <c r="B220" s="264"/>
      <c r="C220" s="482" t="s">
        <v>384</v>
      </c>
      <c r="D220" s="265">
        <v>3020</v>
      </c>
      <c r="E220" s="33">
        <f>IF('Załącznik Nr 2 - wydatki'!E435&gt;0,'Załącznik Nr 2 - wydatki'!E435,"")</f>
        <v>1085</v>
      </c>
      <c r="F220" s="33">
        <f>IF('Załącznik Nr 2 - wydatki'!F435&gt;0,'Załącznik Nr 2 - wydatki'!F435,"")</f>
        <v>2000</v>
      </c>
      <c r="G220" s="33">
        <f>IF('Załącznik Nr 2 - wydatki'!G435&gt;0,'Załącznik Nr 2 - wydatki'!G435,"")</f>
        <v>2000</v>
      </c>
      <c r="H220" s="33">
        <f>IF('Załącznik Nr 2 - wydatki'!H435&gt;0,'Załącznik Nr 2 - wydatki'!H435,"")</f>
        <v>2000</v>
      </c>
      <c r="I220" s="33">
        <f>IF('Załącznik Nr 2 - wydatki'!I435&gt;0,'Załącznik Nr 2 - wydatki'!I435,"")</f>
      </c>
      <c r="J220" s="33">
        <f>IF('Załącznik Nr 2 - wydatki'!J435&gt;0,'Załącznik Nr 2 - wydatki'!J435,"")</f>
      </c>
      <c r="K220" s="64">
        <f t="shared" si="39"/>
        <v>1.8433179723502304</v>
      </c>
      <c r="L220" s="239"/>
      <c r="M220" s="239"/>
      <c r="N220" s="239"/>
      <c r="O220" s="239"/>
      <c r="P220" s="239"/>
      <c r="Q220" s="239"/>
      <c r="R220" s="239"/>
      <c r="S220" s="239"/>
      <c r="T220" s="239"/>
      <c r="U220" s="239"/>
      <c r="V220" s="239"/>
      <c r="W220" s="239"/>
      <c r="X220" s="239"/>
      <c r="Y220" s="239"/>
      <c r="Z220" s="239"/>
      <c r="AA220" s="239"/>
      <c r="AB220" s="239"/>
      <c r="AC220" s="239"/>
      <c r="AD220" s="239"/>
      <c r="AE220" s="239"/>
      <c r="AF220" s="239"/>
      <c r="AG220" s="239"/>
      <c r="AH220" s="239"/>
      <c r="AI220" s="239"/>
      <c r="AJ220" s="239"/>
      <c r="AK220" s="239"/>
      <c r="AL220" s="239"/>
      <c r="AM220" s="239"/>
      <c r="AN220" s="239"/>
      <c r="AO220" s="239"/>
      <c r="AP220" s="239"/>
      <c r="AQ220" s="239"/>
      <c r="AR220" s="239"/>
      <c r="AS220" s="239"/>
      <c r="AT220" s="239"/>
      <c r="AU220" s="239"/>
      <c r="AV220" s="239"/>
      <c r="AW220" s="239"/>
      <c r="AX220" s="239"/>
      <c r="AY220" s="239"/>
      <c r="AZ220" s="239"/>
      <c r="BA220" s="239"/>
      <c r="BB220" s="239"/>
      <c r="BC220" s="239"/>
      <c r="BD220" s="239"/>
      <c r="BE220" s="239"/>
      <c r="BF220" s="239"/>
      <c r="BG220" s="239"/>
      <c r="BH220" s="239"/>
      <c r="BI220" s="239"/>
      <c r="BJ220" s="239"/>
      <c r="BK220" s="239"/>
      <c r="BL220" s="239"/>
      <c r="BM220" s="239"/>
      <c r="BN220" s="239"/>
      <c r="BO220" s="239"/>
      <c r="BP220" s="239"/>
      <c r="BQ220" s="239"/>
      <c r="BR220" s="239"/>
      <c r="BS220" s="239"/>
      <c r="BT220" s="239"/>
      <c r="BU220" s="239"/>
      <c r="BV220" s="239"/>
      <c r="BW220" s="239"/>
      <c r="BX220" s="239"/>
      <c r="BY220" s="239"/>
      <c r="BZ220" s="239"/>
      <c r="CA220" s="239"/>
      <c r="CB220" s="239"/>
      <c r="CC220" s="239"/>
      <c r="CD220" s="239"/>
      <c r="CE220" s="239"/>
      <c r="CF220" s="239"/>
      <c r="CG220" s="239"/>
      <c r="CH220" s="239"/>
      <c r="CI220" s="239"/>
      <c r="CJ220" s="239"/>
      <c r="CK220" s="239"/>
      <c r="CL220" s="239"/>
      <c r="CM220" s="239"/>
      <c r="CN220" s="239"/>
      <c r="CO220" s="239"/>
      <c r="CP220" s="239"/>
      <c r="CQ220" s="239"/>
      <c r="CR220" s="239"/>
      <c r="CS220" s="239"/>
      <c r="CT220" s="239"/>
      <c r="CU220" s="239"/>
      <c r="CV220" s="239"/>
      <c r="CW220" s="239"/>
      <c r="CX220" s="239"/>
      <c r="CY220" s="239"/>
      <c r="CZ220" s="239"/>
      <c r="DA220" s="239"/>
      <c r="DB220" s="239"/>
      <c r="DC220" s="239"/>
      <c r="DD220" s="239"/>
      <c r="DE220" s="239"/>
      <c r="DF220" s="239"/>
      <c r="DG220" s="239"/>
      <c r="DH220" s="239"/>
      <c r="DI220" s="239"/>
      <c r="DJ220" s="239"/>
      <c r="DK220" s="239"/>
      <c r="DL220" s="239"/>
      <c r="DM220" s="239"/>
      <c r="DN220" s="239"/>
      <c r="DO220" s="239"/>
    </row>
    <row r="221" spans="1:119" s="5" customFormat="1" ht="13.5" thickBot="1">
      <c r="A221" s="74"/>
      <c r="B221" s="94"/>
      <c r="C221" s="163" t="s">
        <v>113</v>
      </c>
      <c r="D221" s="71">
        <v>4010</v>
      </c>
      <c r="E221" s="33">
        <f>IF('Załącznik Nr 2 - wydatki'!E436&gt;0,'Załącznik Nr 2 - wydatki'!E436,"")</f>
        <v>1360900</v>
      </c>
      <c r="F221" s="33">
        <f>IF('Załącznik Nr 2 - wydatki'!F436&gt;0,'Załącznik Nr 2 - wydatki'!F436,"")</f>
        <v>1484800</v>
      </c>
      <c r="G221" s="33">
        <f>IF('Załącznik Nr 2 - wydatki'!G436&gt;0,'Załącznik Nr 2 - wydatki'!G436,"")</f>
        <v>1484800</v>
      </c>
      <c r="H221" s="33">
        <f>IF('Załącznik Nr 2 - wydatki'!H436&gt;0,'Załącznik Nr 2 - wydatki'!H436,"")</f>
        <v>1484800</v>
      </c>
      <c r="I221" s="33">
        <f>IF('Załącznik Nr 2 - wydatki'!I436&gt;0,'Załącznik Nr 2 - wydatki'!I436,"")</f>
      </c>
      <c r="J221" s="33">
        <f>IF('Załącznik Nr 2 - wydatki'!J436&gt;0,'Załącznik Nr 2 - wydatki'!J436,"")</f>
      </c>
      <c r="K221" s="64">
        <f t="shared" si="39"/>
        <v>1.0910426923359542</v>
      </c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</row>
    <row r="222" spans="1:119" s="5" customFormat="1" ht="13.5" thickBot="1">
      <c r="A222" s="74"/>
      <c r="B222" s="94"/>
      <c r="C222" s="163" t="s">
        <v>114</v>
      </c>
      <c r="D222" s="71">
        <v>4040</v>
      </c>
      <c r="E222" s="33">
        <f>IF('Załącznik Nr 2 - wydatki'!E437&gt;0,'Załącznik Nr 2 - wydatki'!E437,"")</f>
        <v>102115</v>
      </c>
      <c r="F222" s="33">
        <f>IF('Załącznik Nr 2 - wydatki'!F437&gt;0,'Załącznik Nr 2 - wydatki'!F437,"")</f>
        <v>106300</v>
      </c>
      <c r="G222" s="33">
        <f>IF('Załącznik Nr 2 - wydatki'!G437&gt;0,'Załącznik Nr 2 - wydatki'!G437,"")</f>
        <v>106300</v>
      </c>
      <c r="H222" s="33">
        <f>IF('Załącznik Nr 2 - wydatki'!H437&gt;0,'Załącznik Nr 2 - wydatki'!H437,"")</f>
        <v>106300</v>
      </c>
      <c r="I222" s="33">
        <f>IF('Załącznik Nr 2 - wydatki'!I437&gt;0,'Załącznik Nr 2 - wydatki'!I437,"")</f>
      </c>
      <c r="J222" s="33">
        <f>IF('Załącznik Nr 2 - wydatki'!J437&gt;0,'Załącznik Nr 2 - wydatki'!J437,"")</f>
      </c>
      <c r="K222" s="64">
        <f t="shared" si="39"/>
        <v>1.0409832052098125</v>
      </c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</row>
    <row r="223" spans="1:119" s="5" customFormat="1" ht="13.5" thickBot="1">
      <c r="A223" s="74"/>
      <c r="B223" s="94"/>
      <c r="C223" s="163" t="s">
        <v>115</v>
      </c>
      <c r="D223" s="71">
        <v>4110</v>
      </c>
      <c r="E223" s="33">
        <f>IF('Załącznik Nr 2 - wydatki'!E438&gt;0,'Załącznik Nr 2 - wydatki'!E438,"")</f>
        <v>250300</v>
      </c>
      <c r="F223" s="33">
        <f>IF('Załącznik Nr 2 - wydatki'!F438&gt;0,'Załącznik Nr 2 - wydatki'!F438,"")</f>
        <v>264400</v>
      </c>
      <c r="G223" s="33">
        <f>IF('Załącznik Nr 2 - wydatki'!G438&gt;0,'Załącznik Nr 2 - wydatki'!G438,"")</f>
        <v>264400</v>
      </c>
      <c r="H223" s="33">
        <f>IF('Załącznik Nr 2 - wydatki'!H438&gt;0,'Załącznik Nr 2 - wydatki'!H438,"")</f>
        <v>264400</v>
      </c>
      <c r="I223" s="33">
        <f>IF('Załącznik Nr 2 - wydatki'!I438&gt;0,'Załącznik Nr 2 - wydatki'!I438,"")</f>
      </c>
      <c r="J223" s="33">
        <f>IF('Załącznik Nr 2 - wydatki'!J438&gt;0,'Załącznik Nr 2 - wydatki'!J438,"")</f>
      </c>
      <c r="K223" s="64">
        <f t="shared" si="39"/>
        <v>1.0563324011186577</v>
      </c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</row>
    <row r="224" spans="1:119" s="5" customFormat="1" ht="13.5" thickBot="1">
      <c r="A224" s="74"/>
      <c r="B224" s="94"/>
      <c r="C224" s="163" t="s">
        <v>187</v>
      </c>
      <c r="D224" s="71">
        <v>4120</v>
      </c>
      <c r="E224" s="33">
        <f>IF('Załącznik Nr 2 - wydatki'!E439&gt;0,'Załącznik Nr 2 - wydatki'!E439,"")</f>
        <v>34750</v>
      </c>
      <c r="F224" s="33">
        <f>IF('Załącznik Nr 2 - wydatki'!F439&gt;0,'Załącznik Nr 2 - wydatki'!F439,"")</f>
        <v>36500</v>
      </c>
      <c r="G224" s="33">
        <f>IF('Załącznik Nr 2 - wydatki'!G439&gt;0,'Załącznik Nr 2 - wydatki'!G439,"")</f>
        <v>36500</v>
      </c>
      <c r="H224" s="33">
        <f>IF('Załącznik Nr 2 - wydatki'!H439&gt;0,'Załącznik Nr 2 - wydatki'!H439,"")</f>
        <v>36500</v>
      </c>
      <c r="I224" s="33">
        <f>IF('Załącznik Nr 2 - wydatki'!I439&gt;0,'Załącznik Nr 2 - wydatki'!I439,"")</f>
      </c>
      <c r="J224" s="33">
        <f>IF('Załącznik Nr 2 - wydatki'!J439&gt;0,'Załącznik Nr 2 - wydatki'!J439,"")</f>
      </c>
      <c r="K224" s="64">
        <f t="shared" si="39"/>
        <v>1.0503597122302157</v>
      </c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</row>
    <row r="225" spans="1:119" s="5" customFormat="1" ht="13.5" thickBot="1">
      <c r="A225" s="74"/>
      <c r="B225" s="94"/>
      <c r="C225" s="163" t="s">
        <v>116</v>
      </c>
      <c r="D225" s="71">
        <v>4210</v>
      </c>
      <c r="E225" s="33">
        <f>IF('Załącznik Nr 2 - wydatki'!E440&gt;0,'Załącznik Nr 2 - wydatki'!E440,"")</f>
        <v>89232</v>
      </c>
      <c r="F225" s="33">
        <f>IF('Załącznik Nr 2 - wydatki'!F440&gt;0,'Załącznik Nr 2 - wydatki'!F440,"")</f>
        <v>48400</v>
      </c>
      <c r="G225" s="33">
        <f>IF('Załącznik Nr 2 - wydatki'!G440&gt;0,'Załącznik Nr 2 - wydatki'!G440,"")</f>
        <v>48400</v>
      </c>
      <c r="H225" s="33">
        <f>IF('Załącznik Nr 2 - wydatki'!H440&gt;0,'Załącznik Nr 2 - wydatki'!H440,"")</f>
        <v>48400</v>
      </c>
      <c r="I225" s="33">
        <f>IF('Załącznik Nr 2 - wydatki'!I440&gt;0,'Załącznik Nr 2 - wydatki'!I440,"")</f>
      </c>
      <c r="J225" s="33">
        <f>IF('Załącznik Nr 2 - wydatki'!J440&gt;0,'Załącznik Nr 2 - wydatki'!J440,"")</f>
      </c>
      <c r="K225" s="64">
        <f t="shared" si="39"/>
        <v>0.5424063116370809</v>
      </c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</row>
    <row r="226" spans="1:119" s="5" customFormat="1" ht="13.5" thickBot="1">
      <c r="A226" s="74"/>
      <c r="B226" s="94"/>
      <c r="C226" s="163" t="s">
        <v>205</v>
      </c>
      <c r="D226" s="71">
        <v>4220</v>
      </c>
      <c r="E226" s="33">
        <f>IF('Załącznik Nr 2 - wydatki'!E441&gt;0,'Załącznik Nr 2 - wydatki'!E441,"")</f>
        <v>146700</v>
      </c>
      <c r="F226" s="33">
        <f>IF('Załącznik Nr 2 - wydatki'!F441&gt;0,'Załącznik Nr 2 - wydatki'!F441,"")</f>
        <v>156400</v>
      </c>
      <c r="G226" s="33">
        <f>IF('Załącznik Nr 2 - wydatki'!G441&gt;0,'Załącznik Nr 2 - wydatki'!G441,"")</f>
        <v>156400</v>
      </c>
      <c r="H226" s="33">
        <f>IF('Załącznik Nr 2 - wydatki'!H441&gt;0,'Załącznik Nr 2 - wydatki'!H441,"")</f>
        <v>156400</v>
      </c>
      <c r="I226" s="33">
        <f>IF('Załącznik Nr 2 - wydatki'!I441&gt;0,'Załącznik Nr 2 - wydatki'!I441,"")</f>
      </c>
      <c r="J226" s="33">
        <f>IF('Załącznik Nr 2 - wydatki'!J441&gt;0,'Załącznik Nr 2 - wydatki'!J441,"")</f>
      </c>
      <c r="K226" s="64">
        <f t="shared" si="39"/>
        <v>1.0661213360599864</v>
      </c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</row>
    <row r="227" spans="1:119" s="5" customFormat="1" ht="13.5" thickBot="1">
      <c r="A227" s="74"/>
      <c r="B227" s="94"/>
      <c r="C227" s="188" t="s">
        <v>201</v>
      </c>
      <c r="D227" s="73">
        <v>4230</v>
      </c>
      <c r="E227" s="33">
        <f>IF('Załącznik Nr 2 - wydatki'!E442&gt;0,'Załącznik Nr 2 - wydatki'!E442,"")</f>
        <v>8000</v>
      </c>
      <c r="F227" s="33">
        <f>IF('Załącznik Nr 2 - wydatki'!F442&gt;0,'Załącznik Nr 2 - wydatki'!F442,"")</f>
        <v>6000</v>
      </c>
      <c r="G227" s="33">
        <f>IF('Załącznik Nr 2 - wydatki'!G442&gt;0,'Załącznik Nr 2 - wydatki'!G442,"")</f>
        <v>6000</v>
      </c>
      <c r="H227" s="33">
        <f>IF('Załącznik Nr 2 - wydatki'!H442&gt;0,'Załącznik Nr 2 - wydatki'!H442,"")</f>
        <v>6000</v>
      </c>
      <c r="I227" s="33">
        <f>IF('Załącznik Nr 2 - wydatki'!I442&gt;0,'Załącznik Nr 2 - wydatki'!I442,"")</f>
      </c>
      <c r="J227" s="33">
        <f>IF('Załącznik Nr 2 - wydatki'!J442&gt;0,'Załącznik Nr 2 - wydatki'!J442,"")</f>
      </c>
      <c r="K227" s="64">
        <f t="shared" si="39"/>
        <v>0.75</v>
      </c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</row>
    <row r="228" spans="1:119" s="5" customFormat="1" ht="13.5" thickBot="1">
      <c r="A228" s="74"/>
      <c r="B228" s="107"/>
      <c r="C228" s="163" t="s">
        <v>117</v>
      </c>
      <c r="D228" s="71">
        <v>4260</v>
      </c>
      <c r="E228" s="33">
        <f>IF('Załącznik Nr 2 - wydatki'!E443&gt;0,'Załącznik Nr 2 - wydatki'!E443,"")</f>
        <v>212400</v>
      </c>
      <c r="F228" s="33">
        <f>IF('Załącznik Nr 2 - wydatki'!F443&gt;0,'Załącznik Nr 2 - wydatki'!F443,"")</f>
        <v>210600</v>
      </c>
      <c r="G228" s="33">
        <f>IF('Załącznik Nr 2 - wydatki'!G443&gt;0,'Załącznik Nr 2 - wydatki'!G443,"")</f>
        <v>210600</v>
      </c>
      <c r="H228" s="33">
        <f>IF('Załącznik Nr 2 - wydatki'!H443&gt;0,'Załącznik Nr 2 - wydatki'!H443,"")</f>
        <v>210600</v>
      </c>
      <c r="I228" s="33">
        <f>IF('Załącznik Nr 2 - wydatki'!I443&gt;0,'Załącznik Nr 2 - wydatki'!I443,"")</f>
      </c>
      <c r="J228" s="33">
        <f>IF('Załącznik Nr 2 - wydatki'!J443&gt;0,'Załącznik Nr 2 - wydatki'!J443,"")</f>
      </c>
      <c r="K228" s="64">
        <f t="shared" si="39"/>
        <v>0.9915254237288136</v>
      </c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</row>
    <row r="229" spans="1:119" s="5" customFormat="1" ht="13.5" thickBot="1">
      <c r="A229" s="74"/>
      <c r="B229" s="107"/>
      <c r="C229" s="163" t="s">
        <v>118</v>
      </c>
      <c r="D229" s="71">
        <v>4270</v>
      </c>
      <c r="E229" s="33">
        <f>IF('Załącznik Nr 2 - wydatki'!E444&gt;0,'Załącznik Nr 2 - wydatki'!E444,"")</f>
        <v>28900</v>
      </c>
      <c r="F229" s="33">
        <f>IF('Załącznik Nr 2 - wydatki'!F444&gt;0,'Załącznik Nr 2 - wydatki'!F444,"")</f>
        <v>27500</v>
      </c>
      <c r="G229" s="33">
        <f>IF('Załącznik Nr 2 - wydatki'!G444&gt;0,'Załącznik Nr 2 - wydatki'!G444,"")</f>
        <v>27500</v>
      </c>
      <c r="H229" s="33">
        <f>IF('Załącznik Nr 2 - wydatki'!H444&gt;0,'Załącznik Nr 2 - wydatki'!H444,"")</f>
        <v>27500</v>
      </c>
      <c r="I229" s="33">
        <f>IF('Załącznik Nr 2 - wydatki'!I444&gt;0,'Załącznik Nr 2 - wydatki'!I444,"")</f>
      </c>
      <c r="J229" s="33">
        <f>IF('Załącznik Nr 2 - wydatki'!J444&gt;0,'Załącznik Nr 2 - wydatki'!J444,"")</f>
      </c>
      <c r="K229" s="64">
        <f t="shared" si="39"/>
        <v>0.9515570934256056</v>
      </c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</row>
    <row r="230" spans="1:119" s="5" customFormat="1" ht="13.5" thickBot="1">
      <c r="A230" s="74"/>
      <c r="B230" s="94"/>
      <c r="C230" s="163" t="s">
        <v>119</v>
      </c>
      <c r="D230" s="71">
        <v>4300</v>
      </c>
      <c r="E230" s="33">
        <f>IF('Załącznik Nr 2 - wydatki'!E445&gt;0,'Załącznik Nr 2 - wydatki'!E445,"")</f>
        <v>22000</v>
      </c>
      <c r="F230" s="33">
        <f>IF('Załącznik Nr 2 - wydatki'!F445&gt;0,'Załącznik Nr 2 - wydatki'!F445,"")</f>
        <v>19800</v>
      </c>
      <c r="G230" s="33">
        <f>IF('Załącznik Nr 2 - wydatki'!G445&gt;0,'Załącznik Nr 2 - wydatki'!G445,"")</f>
        <v>19800</v>
      </c>
      <c r="H230" s="33">
        <f>IF('Załącznik Nr 2 - wydatki'!H445&gt;0,'Załącznik Nr 2 - wydatki'!H445,"")</f>
        <v>19800</v>
      </c>
      <c r="I230" s="33">
        <f>IF('Załącznik Nr 2 - wydatki'!I445&gt;0,'Załącznik Nr 2 - wydatki'!I445,"")</f>
      </c>
      <c r="J230" s="33">
        <f>IF('Załącznik Nr 2 - wydatki'!J445&gt;0,'Załącznik Nr 2 - wydatki'!J445,"")</f>
      </c>
      <c r="K230" s="64">
        <f t="shared" si="39"/>
        <v>0.9</v>
      </c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</row>
    <row r="231" spans="1:119" s="5" customFormat="1" ht="24.75" thickBot="1">
      <c r="A231" s="74"/>
      <c r="B231" s="94"/>
      <c r="C231" s="90" t="s">
        <v>369</v>
      </c>
      <c r="D231" s="71">
        <v>4330</v>
      </c>
      <c r="E231" s="33">
        <f>IF('Załącznik Nr 2 - wydatki'!E446&gt;0,'Załącznik Nr 2 - wydatki'!E446,"")</f>
        <v>51222</v>
      </c>
      <c r="F231" s="33">
        <f>IF('Załącznik Nr 2 - wydatki'!F446&gt;0,'Załącznik Nr 2 - wydatki'!F446,"")</f>
        <v>144000</v>
      </c>
      <c r="G231" s="33">
        <f>IF('Załącznik Nr 2 - wydatki'!G446&gt;0,'Załącznik Nr 2 - wydatki'!G446,"")</f>
        <v>144000</v>
      </c>
      <c r="H231" s="33">
        <f>IF('Załącznik Nr 2 - wydatki'!H446&gt;0,'Załącznik Nr 2 - wydatki'!H446,"")</f>
        <v>144000</v>
      </c>
      <c r="I231" s="33">
        <f>IF('Załącznik Nr 2 - wydatki'!I446&gt;0,'Załącznik Nr 2 - wydatki'!I446,"")</f>
      </c>
      <c r="J231" s="33">
        <f>IF('Załącznik Nr 2 - wydatki'!J446&gt;0,'Załącznik Nr 2 - wydatki'!J446,"")</f>
      </c>
      <c r="K231" s="64">
        <f t="shared" si="39"/>
        <v>2.811292022958885</v>
      </c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</row>
    <row r="232" spans="1:119" s="5" customFormat="1" ht="13.5" thickBot="1">
      <c r="A232" s="74"/>
      <c r="B232" s="94"/>
      <c r="C232" s="163" t="s">
        <v>120</v>
      </c>
      <c r="D232" s="71">
        <v>4410</v>
      </c>
      <c r="E232" s="33">
        <f>IF('Załącznik Nr 2 - wydatki'!E447&gt;0,'Załącznik Nr 2 - wydatki'!E447,"")</f>
        <v>700</v>
      </c>
      <c r="F232" s="33">
        <f>IF('Załącznik Nr 2 - wydatki'!F447&gt;0,'Załącznik Nr 2 - wydatki'!F447,"")</f>
        <v>500</v>
      </c>
      <c r="G232" s="33">
        <f>IF('Załącznik Nr 2 - wydatki'!G447&gt;0,'Załącznik Nr 2 - wydatki'!G447,"")</f>
        <v>500</v>
      </c>
      <c r="H232" s="33">
        <f>IF('Załącznik Nr 2 - wydatki'!H447&gt;0,'Załącznik Nr 2 - wydatki'!H447,"")</f>
        <v>500</v>
      </c>
      <c r="I232" s="33">
        <f>IF('Załącznik Nr 2 - wydatki'!I447&gt;0,'Załącznik Nr 2 - wydatki'!I447,"")</f>
      </c>
      <c r="J232" s="33">
        <f>IF('Załącznik Nr 2 - wydatki'!J447&gt;0,'Załącznik Nr 2 - wydatki'!J447,"")</f>
      </c>
      <c r="K232" s="64">
        <f t="shared" si="39"/>
        <v>0.7142857142857143</v>
      </c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</row>
    <row r="233" spans="1:119" s="5" customFormat="1" ht="13.5" thickBot="1">
      <c r="A233" s="74"/>
      <c r="B233" s="94"/>
      <c r="C233" s="163" t="s">
        <v>121</v>
      </c>
      <c r="D233" s="71">
        <v>4430</v>
      </c>
      <c r="E233" s="33">
        <f>IF('Załącznik Nr 2 - wydatki'!E448&gt;0,'Załącznik Nr 2 - wydatki'!E448,"")</f>
        <v>8600</v>
      </c>
      <c r="F233" s="33">
        <f>IF('Załącznik Nr 2 - wydatki'!F448&gt;0,'Załącznik Nr 2 - wydatki'!F448,"")</f>
        <v>5000</v>
      </c>
      <c r="G233" s="33">
        <f>IF('Załącznik Nr 2 - wydatki'!G448&gt;0,'Załącznik Nr 2 - wydatki'!G448,"")</f>
        <v>5000</v>
      </c>
      <c r="H233" s="33">
        <f>IF('Załącznik Nr 2 - wydatki'!H448&gt;0,'Załącznik Nr 2 - wydatki'!H448,"")</f>
        <v>5000</v>
      </c>
      <c r="I233" s="33">
        <f>IF('Załącznik Nr 2 - wydatki'!I448&gt;0,'Załącznik Nr 2 - wydatki'!I448,"")</f>
      </c>
      <c r="J233" s="33">
        <f>IF('Załącznik Nr 2 - wydatki'!J448&gt;0,'Załącznik Nr 2 - wydatki'!J448,"")</f>
      </c>
      <c r="K233" s="64">
        <f t="shared" si="39"/>
        <v>0.5813953488372093</v>
      </c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</row>
    <row r="234" spans="1:119" s="5" customFormat="1" ht="13.5" thickBot="1">
      <c r="A234" s="74"/>
      <c r="B234" s="94"/>
      <c r="C234" s="163" t="s">
        <v>122</v>
      </c>
      <c r="D234" s="71">
        <v>4440</v>
      </c>
      <c r="E234" s="33">
        <f>IF('Załącznik Nr 2 - wydatki'!E449&gt;0,'Załącznik Nr 2 - wydatki'!E449,"")</f>
        <v>62815</v>
      </c>
      <c r="F234" s="33">
        <f>IF('Załącznik Nr 2 - wydatki'!F449&gt;0,'Załącznik Nr 2 - wydatki'!F449,"")</f>
        <v>63800</v>
      </c>
      <c r="G234" s="33">
        <f>IF('Załącznik Nr 2 - wydatki'!G449&gt;0,'Załącznik Nr 2 - wydatki'!G449,"")</f>
        <v>63800</v>
      </c>
      <c r="H234" s="33">
        <f>IF('Załącznik Nr 2 - wydatki'!H449&gt;0,'Załącznik Nr 2 - wydatki'!H449,"")</f>
        <v>63800</v>
      </c>
      <c r="I234" s="33">
        <f>IF('Załącznik Nr 2 - wydatki'!I449&gt;0,'Załącznik Nr 2 - wydatki'!I449,"")</f>
      </c>
      <c r="J234" s="33">
        <f>IF('Załącznik Nr 2 - wydatki'!J449&gt;0,'Załącznik Nr 2 - wydatki'!J449,"")</f>
      </c>
      <c r="K234" s="64">
        <f t="shared" si="39"/>
        <v>1.0156809679216747</v>
      </c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</row>
    <row r="235" spans="1:119" s="5" customFormat="1" ht="13.5" thickBot="1">
      <c r="A235" s="74"/>
      <c r="B235" s="94"/>
      <c r="C235" s="163" t="s">
        <v>123</v>
      </c>
      <c r="D235" s="71">
        <v>4480</v>
      </c>
      <c r="E235" s="33">
        <f>IF('Załącznik Nr 2 - wydatki'!E450&gt;0,'Załącznik Nr 2 - wydatki'!E450,"")</f>
        <v>600</v>
      </c>
      <c r="F235" s="33">
        <f>IF('Załącznik Nr 2 - wydatki'!F450&gt;0,'Załącznik Nr 2 - wydatki'!F450,"")</f>
        <v>600</v>
      </c>
      <c r="G235" s="33">
        <f>IF('Załącznik Nr 2 - wydatki'!G450&gt;0,'Załącznik Nr 2 - wydatki'!G450,"")</f>
        <v>600</v>
      </c>
      <c r="H235" s="33">
        <f>IF('Załącznik Nr 2 - wydatki'!H450&gt;0,'Załącznik Nr 2 - wydatki'!H450,"")</f>
        <v>600</v>
      </c>
      <c r="I235" s="33">
        <f>IF('Załącznik Nr 2 - wydatki'!I450&gt;0,'Załącznik Nr 2 - wydatki'!I450,"")</f>
      </c>
      <c r="J235" s="33">
        <f>IF('Załącznik Nr 2 - wydatki'!J450&gt;0,'Załącznik Nr 2 - wydatki'!J450,"")</f>
      </c>
      <c r="K235" s="64">
        <f t="shared" si="39"/>
        <v>1</v>
      </c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</row>
    <row r="236" spans="1:119" s="5" customFormat="1" ht="13.5" thickBot="1">
      <c r="A236" s="74"/>
      <c r="B236" s="97"/>
      <c r="C236" s="163" t="s">
        <v>134</v>
      </c>
      <c r="D236" s="71">
        <v>6050</v>
      </c>
      <c r="E236" s="28">
        <f>IF('Załącznik Nr 2 - wydatki'!E451&gt;0,'Załącznik Nr 2 - wydatki'!E451,"")</f>
        <v>22600</v>
      </c>
      <c r="F236" s="28">
        <f>IF('Załącznik Nr 2 - wydatki'!F451&gt;0,'Załącznik Nr 2 - wydatki'!F451,"")</f>
        <v>22600</v>
      </c>
      <c r="G236" s="28">
        <f>IF('Załącznik Nr 2 - wydatki'!G451&gt;0,'Załącznik Nr 2 - wydatki'!G451,"")</f>
      </c>
      <c r="H236" s="28">
        <f>IF('Załącznik Nr 2 - wydatki'!H451&gt;0,'Załącznik Nr 2 - wydatki'!H451,"")</f>
      </c>
      <c r="I236" s="28">
        <f>IF('Załącznik Nr 2 - wydatki'!I451&gt;0,'Załącznik Nr 2 - wydatki'!I451,"")</f>
      </c>
      <c r="J236" s="28">
        <f>IF('Załącznik Nr 2 - wydatki'!J451&gt;0,'Załącznik Nr 2 - wydatki'!J451,"")</f>
      </c>
      <c r="K236" s="64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</row>
    <row r="237" spans="1:119" s="5" customFormat="1" ht="13.5" thickBot="1">
      <c r="A237" s="74"/>
      <c r="B237" s="94"/>
      <c r="C237" s="483" t="s">
        <v>228</v>
      </c>
      <c r="D237" s="74">
        <v>6060</v>
      </c>
      <c r="E237" s="41">
        <f>IF('Załącznik Nr 2 - wydatki'!E452&gt;0,'Załącznik Nr 2 - wydatki'!E452,"")</f>
        <v>146400</v>
      </c>
      <c r="F237" s="41">
        <f>IF('Załącznik Nr 2 - wydatki'!F452&gt;0,'Załącznik Nr 2 - wydatki'!F452,"")</f>
      </c>
      <c r="G237" s="41">
        <f>IF('Załącznik Nr 2 - wydatki'!G452&gt;0,'Załącznik Nr 2 - wydatki'!G452,"")</f>
      </c>
      <c r="H237" s="41">
        <f>IF('Załącznik Nr 2 - wydatki'!H452&gt;0,'Załącznik Nr 2 - wydatki'!H452,"")</f>
      </c>
      <c r="I237" s="41">
        <f>IF('Załącznik Nr 2 - wydatki'!I452&gt;0,'Załącznik Nr 2 - wydatki'!I452,"")</f>
      </c>
      <c r="J237" s="41">
        <f>IF('Załącznik Nr 2 - wydatki'!J452&gt;0,'Załącznik Nr 2 - wydatki'!J452,"")</f>
      </c>
      <c r="K237" s="64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</row>
    <row r="238" spans="1:119" s="5" customFormat="1" ht="13.5" thickBot="1">
      <c r="A238" s="248"/>
      <c r="B238" s="449" t="s">
        <v>445</v>
      </c>
      <c r="C238" s="183" t="s">
        <v>309</v>
      </c>
      <c r="D238" s="70"/>
      <c r="E238" s="450">
        <f aca="true" t="shared" si="41" ref="E238:J238">SUM(E239:E249)</f>
        <v>91200</v>
      </c>
      <c r="F238" s="450">
        <f t="shared" si="41"/>
        <v>91200</v>
      </c>
      <c r="G238" s="450">
        <f t="shared" si="41"/>
        <v>91200</v>
      </c>
      <c r="H238" s="450">
        <f t="shared" si="41"/>
        <v>91200</v>
      </c>
      <c r="I238" s="450">
        <f t="shared" si="41"/>
        <v>0</v>
      </c>
      <c r="J238" s="450">
        <f t="shared" si="41"/>
        <v>0</v>
      </c>
      <c r="K238" s="448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</row>
    <row r="239" spans="1:119" s="5" customFormat="1" ht="13.5" thickBot="1">
      <c r="A239" s="74"/>
      <c r="B239" s="94"/>
      <c r="C239" s="188" t="s">
        <v>461</v>
      </c>
      <c r="D239" s="73">
        <v>4010</v>
      </c>
      <c r="E239" s="37">
        <v>48300</v>
      </c>
      <c r="F239" s="37">
        <v>50300</v>
      </c>
      <c r="G239" s="37">
        <f>SUM(H239:J239)</f>
        <v>50300</v>
      </c>
      <c r="H239" s="37">
        <v>50300</v>
      </c>
      <c r="I239" s="37"/>
      <c r="J239" s="37"/>
      <c r="K239" s="64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</row>
    <row r="240" spans="1:119" s="5" customFormat="1" ht="13.5" thickBot="1">
      <c r="A240" s="74"/>
      <c r="B240" s="94"/>
      <c r="C240" s="188" t="s">
        <v>114</v>
      </c>
      <c r="D240" s="73">
        <v>4040</v>
      </c>
      <c r="E240" s="37">
        <v>4500</v>
      </c>
      <c r="F240" s="37">
        <v>4100</v>
      </c>
      <c r="G240" s="37">
        <f aca="true" t="shared" si="42" ref="G240:G249">SUM(H240:J240)</f>
        <v>4100</v>
      </c>
      <c r="H240" s="37">
        <v>4100</v>
      </c>
      <c r="I240" s="37"/>
      <c r="J240" s="37"/>
      <c r="K240" s="64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</row>
    <row r="241" spans="1:119" s="5" customFormat="1" ht="13.5" thickBot="1">
      <c r="A241" s="74"/>
      <c r="B241" s="94"/>
      <c r="C241" s="188" t="s">
        <v>115</v>
      </c>
      <c r="D241" s="73">
        <v>4110</v>
      </c>
      <c r="E241" s="37">
        <v>9376</v>
      </c>
      <c r="F241" s="37">
        <v>9600</v>
      </c>
      <c r="G241" s="37">
        <f t="shared" si="42"/>
        <v>9600</v>
      </c>
      <c r="H241" s="37">
        <v>9600</v>
      </c>
      <c r="I241" s="37"/>
      <c r="J241" s="37"/>
      <c r="K241" s="64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</row>
    <row r="242" spans="1:119" s="5" customFormat="1" ht="13.5" thickBot="1">
      <c r="A242" s="74"/>
      <c r="B242" s="94"/>
      <c r="C242" s="188" t="s">
        <v>310</v>
      </c>
      <c r="D242" s="73">
        <v>4120</v>
      </c>
      <c r="E242" s="37">
        <v>1295</v>
      </c>
      <c r="F242" s="37">
        <v>1300</v>
      </c>
      <c r="G242" s="37">
        <f t="shared" si="42"/>
        <v>1300</v>
      </c>
      <c r="H242" s="37">
        <v>1300</v>
      </c>
      <c r="I242" s="37"/>
      <c r="J242" s="37"/>
      <c r="K242" s="64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</row>
    <row r="243" spans="1:119" s="5" customFormat="1" ht="13.5" thickBot="1">
      <c r="A243" s="74"/>
      <c r="B243" s="94"/>
      <c r="C243" s="188" t="s">
        <v>163</v>
      </c>
      <c r="D243" s="73">
        <v>4210</v>
      </c>
      <c r="E243" s="37">
        <v>3351</v>
      </c>
      <c r="F243" s="37">
        <v>1120</v>
      </c>
      <c r="G243" s="37">
        <f t="shared" si="42"/>
        <v>1120</v>
      </c>
      <c r="H243" s="37">
        <v>1120</v>
      </c>
      <c r="I243" s="37"/>
      <c r="J243" s="37"/>
      <c r="K243" s="64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</row>
    <row r="244" spans="1:119" s="5" customFormat="1" ht="13.5" thickBot="1">
      <c r="A244" s="74"/>
      <c r="B244" s="94"/>
      <c r="C244" s="188" t="s">
        <v>311</v>
      </c>
      <c r="D244" s="73">
        <v>4220</v>
      </c>
      <c r="E244" s="37">
        <v>7700</v>
      </c>
      <c r="F244" s="37">
        <v>7700</v>
      </c>
      <c r="G244" s="37">
        <f t="shared" si="42"/>
        <v>7700</v>
      </c>
      <c r="H244" s="37">
        <v>7700</v>
      </c>
      <c r="I244" s="37"/>
      <c r="J244" s="37"/>
      <c r="K244" s="64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</row>
    <row r="245" spans="1:119" s="5" customFormat="1" ht="13.5" thickBot="1">
      <c r="A245" s="74"/>
      <c r="B245" s="94"/>
      <c r="C245" s="188" t="s">
        <v>117</v>
      </c>
      <c r="D245" s="73">
        <v>4260</v>
      </c>
      <c r="E245" s="37">
        <v>12600</v>
      </c>
      <c r="F245" s="37">
        <v>12700</v>
      </c>
      <c r="G245" s="37">
        <f t="shared" si="42"/>
        <v>12700</v>
      </c>
      <c r="H245" s="37">
        <v>12700</v>
      </c>
      <c r="I245" s="37"/>
      <c r="J245" s="37"/>
      <c r="K245" s="64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</row>
    <row r="246" spans="1:119" s="5" customFormat="1" ht="13.5" thickBot="1">
      <c r="A246" s="74"/>
      <c r="B246" s="94"/>
      <c r="C246" s="188" t="s">
        <v>118</v>
      </c>
      <c r="D246" s="73">
        <v>4270</v>
      </c>
      <c r="E246" s="37">
        <v>1300</v>
      </c>
      <c r="F246" s="37">
        <v>1500</v>
      </c>
      <c r="G246" s="37">
        <f t="shared" si="42"/>
        <v>1500</v>
      </c>
      <c r="H246" s="37">
        <v>1500</v>
      </c>
      <c r="I246" s="37"/>
      <c r="J246" s="37"/>
      <c r="K246" s="64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</row>
    <row r="247" spans="1:119" s="5" customFormat="1" ht="13.5" thickBot="1">
      <c r="A247" s="74"/>
      <c r="B247" s="94"/>
      <c r="C247" s="188" t="s">
        <v>119</v>
      </c>
      <c r="D247" s="73">
        <v>4300</v>
      </c>
      <c r="E247" s="37">
        <v>500</v>
      </c>
      <c r="F247" s="37">
        <v>550</v>
      </c>
      <c r="G247" s="37">
        <f t="shared" si="42"/>
        <v>550</v>
      </c>
      <c r="H247" s="37">
        <v>550</v>
      </c>
      <c r="I247" s="37"/>
      <c r="J247" s="37"/>
      <c r="K247" s="64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</row>
    <row r="248" spans="1:119" s="5" customFormat="1" ht="13.5" thickBot="1">
      <c r="A248" s="74"/>
      <c r="B248" s="94"/>
      <c r="C248" s="188" t="s">
        <v>313</v>
      </c>
      <c r="D248" s="73">
        <v>4430</v>
      </c>
      <c r="E248" s="37">
        <v>78</v>
      </c>
      <c r="F248" s="37">
        <v>100</v>
      </c>
      <c r="G248" s="37">
        <f t="shared" si="42"/>
        <v>100</v>
      </c>
      <c r="H248" s="37">
        <v>100</v>
      </c>
      <c r="I248" s="37"/>
      <c r="J248" s="37"/>
      <c r="K248" s="64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</row>
    <row r="249" spans="1:119" s="5" customFormat="1" ht="13.5" thickBot="1">
      <c r="A249" s="74"/>
      <c r="B249" s="94"/>
      <c r="C249" s="188" t="s">
        <v>304</v>
      </c>
      <c r="D249" s="73">
        <v>4440</v>
      </c>
      <c r="E249" s="37">
        <v>2200</v>
      </c>
      <c r="F249" s="37">
        <v>2230</v>
      </c>
      <c r="G249" s="37">
        <f t="shared" si="42"/>
        <v>2230</v>
      </c>
      <c r="H249" s="37">
        <v>2230</v>
      </c>
      <c r="I249" s="37"/>
      <c r="J249" s="37"/>
      <c r="K249" s="64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</row>
    <row r="250" spans="1:119" s="9" customFormat="1" ht="21" customHeight="1" thickBot="1">
      <c r="A250" s="116" t="s">
        <v>458</v>
      </c>
      <c r="B250" s="95" t="s">
        <v>446</v>
      </c>
      <c r="C250" s="189" t="s">
        <v>229</v>
      </c>
      <c r="D250" s="202"/>
      <c r="E250" s="38">
        <f aca="true" t="shared" si="43" ref="E250:J250">SUM(E251:E257)</f>
        <v>595410</v>
      </c>
      <c r="F250" s="38">
        <f t="shared" si="43"/>
        <v>600093</v>
      </c>
      <c r="G250" s="38">
        <f t="shared" si="43"/>
        <v>506938</v>
      </c>
      <c r="H250" s="38">
        <f t="shared" si="43"/>
        <v>386938</v>
      </c>
      <c r="I250" s="38">
        <f t="shared" si="43"/>
        <v>120000</v>
      </c>
      <c r="J250" s="38">
        <f t="shared" si="43"/>
        <v>0</v>
      </c>
      <c r="K250" s="64">
        <f t="shared" si="39"/>
        <v>0.8514099528056297</v>
      </c>
      <c r="L250" s="239"/>
      <c r="M250" s="239"/>
      <c r="N250" s="239"/>
      <c r="O250" s="239"/>
      <c r="P250" s="239"/>
      <c r="Q250" s="239"/>
      <c r="R250" s="239"/>
      <c r="S250" s="239"/>
      <c r="T250" s="239"/>
      <c r="U250" s="239"/>
      <c r="V250" s="239"/>
      <c r="W250" s="239"/>
      <c r="X250" s="239"/>
      <c r="Y250" s="239"/>
      <c r="Z250" s="239"/>
      <c r="AA250" s="239"/>
      <c r="AB250" s="239"/>
      <c r="AC250" s="239"/>
      <c r="AD250" s="239"/>
      <c r="AE250" s="239"/>
      <c r="AF250" s="239"/>
      <c r="AG250" s="239"/>
      <c r="AH250" s="239"/>
      <c r="AI250" s="239"/>
      <c r="AJ250" s="239"/>
      <c r="AK250" s="239"/>
      <c r="AL250" s="239"/>
      <c r="AM250" s="239"/>
      <c r="AN250" s="239"/>
      <c r="AO250" s="239"/>
      <c r="AP250" s="239"/>
      <c r="AQ250" s="239"/>
      <c r="AR250" s="239"/>
      <c r="AS250" s="239"/>
      <c r="AT250" s="239"/>
      <c r="AU250" s="239"/>
      <c r="AV250" s="239"/>
      <c r="AW250" s="239"/>
      <c r="AX250" s="239"/>
      <c r="AY250" s="239"/>
      <c r="AZ250" s="239"/>
      <c r="BA250" s="239"/>
      <c r="BB250" s="239"/>
      <c r="BC250" s="239"/>
      <c r="BD250" s="239"/>
      <c r="BE250" s="239"/>
      <c r="BF250" s="239"/>
      <c r="BG250" s="239"/>
      <c r="BH250" s="239"/>
      <c r="BI250" s="239"/>
      <c r="BJ250" s="239"/>
      <c r="BK250" s="239"/>
      <c r="BL250" s="239"/>
      <c r="BM250" s="239"/>
      <c r="BN250" s="239"/>
      <c r="BO250" s="239"/>
      <c r="BP250" s="239"/>
      <c r="BQ250" s="239"/>
      <c r="BR250" s="239"/>
      <c r="BS250" s="239"/>
      <c r="BT250" s="239"/>
      <c r="BU250" s="239"/>
      <c r="BV250" s="239"/>
      <c r="BW250" s="239"/>
      <c r="BX250" s="239"/>
      <c r="BY250" s="239"/>
      <c r="BZ250" s="239"/>
      <c r="CA250" s="239"/>
      <c r="CB250" s="239"/>
      <c r="CC250" s="239"/>
      <c r="CD250" s="239"/>
      <c r="CE250" s="239"/>
      <c r="CF250" s="239"/>
      <c r="CG250" s="239"/>
      <c r="CH250" s="239"/>
      <c r="CI250" s="239"/>
      <c r="CJ250" s="239"/>
      <c r="CK250" s="239"/>
      <c r="CL250" s="239"/>
      <c r="CM250" s="239"/>
      <c r="CN250" s="239"/>
      <c r="CO250" s="239"/>
      <c r="CP250" s="239"/>
      <c r="CQ250" s="239"/>
      <c r="CR250" s="239"/>
      <c r="CS250" s="239"/>
      <c r="CT250" s="239"/>
      <c r="CU250" s="239"/>
      <c r="CV250" s="239"/>
      <c r="CW250" s="239"/>
      <c r="CX250" s="239"/>
      <c r="CY250" s="239"/>
      <c r="CZ250" s="239"/>
      <c r="DA250" s="239"/>
      <c r="DB250" s="239"/>
      <c r="DC250" s="239"/>
      <c r="DD250" s="239"/>
      <c r="DE250" s="239"/>
      <c r="DF250" s="239"/>
      <c r="DG250" s="239"/>
      <c r="DH250" s="239"/>
      <c r="DI250" s="239"/>
      <c r="DJ250" s="239"/>
      <c r="DK250" s="239"/>
      <c r="DL250" s="239"/>
      <c r="DM250" s="239"/>
      <c r="DN250" s="239"/>
      <c r="DO250" s="239"/>
    </row>
    <row r="251" spans="1:119" s="9" customFormat="1" ht="36" customHeight="1" thickBot="1">
      <c r="A251" s="74"/>
      <c r="B251" s="100"/>
      <c r="C251" s="165" t="s">
        <v>488</v>
      </c>
      <c r="D251" s="83">
        <v>2320</v>
      </c>
      <c r="E251" s="28">
        <f>IF('Załącznik Nr 2 - wydatki'!E471&gt;0,'Załącznik Nr 2 - wydatki'!E471,"")</f>
        <v>100080</v>
      </c>
      <c r="F251" s="28">
        <f>IF('Załącznik Nr 2 - wydatki'!F471&gt;0,'Załącznik Nr 2 - wydatki'!F471,"")</f>
        <v>120000</v>
      </c>
      <c r="G251" s="28">
        <f>IF('Załącznik Nr 2 - wydatki'!G471&gt;0,'Załącznik Nr 2 - wydatki'!G471,"")</f>
        <v>120000</v>
      </c>
      <c r="H251" s="28">
        <f>IF('Załącznik Nr 2 - wydatki'!H471&gt;0,'Załącznik Nr 2 - wydatki'!H471,"")</f>
      </c>
      <c r="I251" s="28">
        <f>IF('Załącznik Nr 2 - wydatki'!I471&gt;0,'Załącznik Nr 2 - wydatki'!I471,"")</f>
        <v>120000</v>
      </c>
      <c r="J251" s="28">
        <f>IF('Załącznik Nr 2 - wydatki'!J471&gt;0,'Załącznik Nr 2 - wydatki'!J471,"")</f>
      </c>
      <c r="K251" s="64">
        <f t="shared" si="39"/>
        <v>1.1990407673860912</v>
      </c>
      <c r="L251" s="239"/>
      <c r="M251" s="239"/>
      <c r="N251" s="239"/>
      <c r="O251" s="239"/>
      <c r="P251" s="239"/>
      <c r="Q251" s="239"/>
      <c r="R251" s="239"/>
      <c r="S251" s="239"/>
      <c r="T251" s="239"/>
      <c r="U251" s="239"/>
      <c r="V251" s="239"/>
      <c r="W251" s="239"/>
      <c r="X251" s="239"/>
      <c r="Y251" s="239"/>
      <c r="Z251" s="239"/>
      <c r="AA251" s="239"/>
      <c r="AB251" s="239"/>
      <c r="AC251" s="239"/>
      <c r="AD251" s="239"/>
      <c r="AE251" s="239"/>
      <c r="AF251" s="239"/>
      <c r="AG251" s="239"/>
      <c r="AH251" s="239"/>
      <c r="AI251" s="239"/>
      <c r="AJ251" s="239"/>
      <c r="AK251" s="239"/>
      <c r="AL251" s="239"/>
      <c r="AM251" s="239"/>
      <c r="AN251" s="239"/>
      <c r="AO251" s="239"/>
      <c r="AP251" s="239"/>
      <c r="AQ251" s="239"/>
      <c r="AR251" s="239"/>
      <c r="AS251" s="239"/>
      <c r="AT251" s="239"/>
      <c r="AU251" s="239"/>
      <c r="AV251" s="239"/>
      <c r="AW251" s="239"/>
      <c r="AX251" s="239"/>
      <c r="AY251" s="239"/>
      <c r="AZ251" s="239"/>
      <c r="BA251" s="239"/>
      <c r="BB251" s="239"/>
      <c r="BC251" s="239"/>
      <c r="BD251" s="239"/>
      <c r="BE251" s="239"/>
      <c r="BF251" s="239"/>
      <c r="BG251" s="239"/>
      <c r="BH251" s="239"/>
      <c r="BI251" s="239"/>
      <c r="BJ251" s="239"/>
      <c r="BK251" s="239"/>
      <c r="BL251" s="239"/>
      <c r="BM251" s="239"/>
      <c r="BN251" s="239"/>
      <c r="BO251" s="239"/>
      <c r="BP251" s="239"/>
      <c r="BQ251" s="239"/>
      <c r="BR251" s="239"/>
      <c r="BS251" s="239"/>
      <c r="BT251" s="239"/>
      <c r="BU251" s="239"/>
      <c r="BV251" s="239"/>
      <c r="BW251" s="239"/>
      <c r="BX251" s="239"/>
      <c r="BY251" s="239"/>
      <c r="BZ251" s="239"/>
      <c r="CA251" s="239"/>
      <c r="CB251" s="239"/>
      <c r="CC251" s="239"/>
      <c r="CD251" s="239"/>
      <c r="CE251" s="239"/>
      <c r="CF251" s="239"/>
      <c r="CG251" s="239"/>
      <c r="CH251" s="239"/>
      <c r="CI251" s="239"/>
      <c r="CJ251" s="239"/>
      <c r="CK251" s="239"/>
      <c r="CL251" s="239"/>
      <c r="CM251" s="239"/>
      <c r="CN251" s="239"/>
      <c r="CO251" s="239"/>
      <c r="CP251" s="239"/>
      <c r="CQ251" s="239"/>
      <c r="CR251" s="239"/>
      <c r="CS251" s="239"/>
      <c r="CT251" s="239"/>
      <c r="CU251" s="239"/>
      <c r="CV251" s="239"/>
      <c r="CW251" s="239"/>
      <c r="CX251" s="239"/>
      <c r="CY251" s="239"/>
      <c r="CZ251" s="239"/>
      <c r="DA251" s="239"/>
      <c r="DB251" s="239"/>
      <c r="DC251" s="239"/>
      <c r="DD251" s="239"/>
      <c r="DE251" s="239"/>
      <c r="DF251" s="239"/>
      <c r="DG251" s="239"/>
      <c r="DH251" s="239"/>
      <c r="DI251" s="239"/>
      <c r="DJ251" s="239"/>
      <c r="DK251" s="239"/>
      <c r="DL251" s="239"/>
      <c r="DM251" s="239"/>
      <c r="DN251" s="239"/>
      <c r="DO251" s="239"/>
    </row>
    <row r="252" spans="1:119" s="5" customFormat="1" ht="13.5" customHeight="1" thickBot="1">
      <c r="A252" s="74"/>
      <c r="B252" s="94"/>
      <c r="C252" s="163" t="s">
        <v>230</v>
      </c>
      <c r="D252" s="71">
        <v>3110</v>
      </c>
      <c r="E252" s="28">
        <f>IF('Załącznik Nr 2 - wydatki'!E472&gt;0,'Załącznik Nr 2 - wydatki'!E472,"")</f>
        <v>460000</v>
      </c>
      <c r="F252" s="28">
        <f>IF('Załącznik Nr 2 - wydatki'!F472&gt;0,'Załącznik Nr 2 - wydatki'!F472,"")</f>
        <v>444660</v>
      </c>
      <c r="G252" s="28">
        <f>IF('Załącznik Nr 2 - wydatki'!G472&gt;0,'Załącznik Nr 2 - wydatki'!G472,"")</f>
        <v>351505</v>
      </c>
      <c r="H252" s="28">
        <f>IF('Załącznik Nr 2 - wydatki'!H472&gt;0,'Załącznik Nr 2 - wydatki'!H472,"")</f>
        <v>351505</v>
      </c>
      <c r="I252" s="28">
        <f>IF('Załącznik Nr 2 - wydatki'!I472&gt;0,'Załącznik Nr 2 - wydatki'!I472,"")</f>
      </c>
      <c r="J252" s="28">
        <f>IF('Załącznik Nr 2 - wydatki'!J472&gt;0,'Załącznik Nr 2 - wydatki'!J472,"")</f>
      </c>
      <c r="K252" s="64">
        <f t="shared" si="39"/>
        <v>0.7641413043478261</v>
      </c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</row>
    <row r="253" spans="1:119" s="5" customFormat="1" ht="13.5" customHeight="1" thickBot="1">
      <c r="A253" s="74"/>
      <c r="B253" s="94"/>
      <c r="C253" s="163" t="s">
        <v>115</v>
      </c>
      <c r="D253" s="74">
        <v>4110</v>
      </c>
      <c r="E253" s="28">
        <f>IF('Załącznik Nr 2 - wydatki'!E473&gt;0,'Załącznik Nr 2 - wydatki'!E473,"")</f>
        <v>4429</v>
      </c>
      <c r="F253" s="28">
        <f>IF('Załącznik Nr 2 - wydatki'!F473&gt;0,'Załącznik Nr 2 - wydatki'!F473,"")</f>
        <v>4500</v>
      </c>
      <c r="G253" s="28">
        <f>IF('Załącznik Nr 2 - wydatki'!G473&gt;0,'Załącznik Nr 2 - wydatki'!G473,"")</f>
        <v>4500</v>
      </c>
      <c r="H253" s="28">
        <f>IF('Załącznik Nr 2 - wydatki'!H473&gt;0,'Załącznik Nr 2 - wydatki'!H473,"")</f>
        <v>4500</v>
      </c>
      <c r="I253" s="28">
        <f>IF('Załącznik Nr 2 - wydatki'!I473&gt;0,'Załącznik Nr 2 - wydatki'!I473,"")</f>
      </c>
      <c r="J253" s="28">
        <f>IF('Załącznik Nr 2 - wydatki'!J473&gt;0,'Załącznik Nr 2 - wydatki'!J473,"")</f>
      </c>
      <c r="K253" s="64">
        <f t="shared" si="39"/>
        <v>1.0160307067058028</v>
      </c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</row>
    <row r="254" spans="1:119" s="5" customFormat="1" ht="13.5" customHeight="1" thickBot="1">
      <c r="A254" s="74"/>
      <c r="B254" s="94"/>
      <c r="C254" s="163" t="s">
        <v>187</v>
      </c>
      <c r="D254" s="71">
        <v>4120</v>
      </c>
      <c r="E254" s="28">
        <f>IF('Załącznik Nr 2 - wydatki'!E474&gt;0,'Załącznik Nr 2 - wydatki'!E474,"")</f>
        <v>668</v>
      </c>
      <c r="F254" s="28">
        <f>IF('Załącznik Nr 2 - wydatki'!F474&gt;0,'Załącznik Nr 2 - wydatki'!F474,"")</f>
        <v>700</v>
      </c>
      <c r="G254" s="28">
        <f>IF('Załącznik Nr 2 - wydatki'!G474&gt;0,'Załącznik Nr 2 - wydatki'!G474,"")</f>
        <v>700</v>
      </c>
      <c r="H254" s="28">
        <f>IF('Załącznik Nr 2 - wydatki'!H474&gt;0,'Załącznik Nr 2 - wydatki'!H474,"")</f>
        <v>700</v>
      </c>
      <c r="I254" s="28">
        <f>IF('Załącznik Nr 2 - wydatki'!I474&gt;0,'Załącznik Nr 2 - wydatki'!I474,"")</f>
      </c>
      <c r="J254" s="28">
        <f>IF('Załącznik Nr 2 - wydatki'!J474&gt;0,'Załącznik Nr 2 - wydatki'!J474,"")</f>
      </c>
      <c r="K254" s="64">
        <f t="shared" si="39"/>
        <v>1.0479041916167664</v>
      </c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</row>
    <row r="255" spans="1:119" s="5" customFormat="1" ht="13.5" customHeight="1" thickBot="1">
      <c r="A255" s="74"/>
      <c r="B255" s="97"/>
      <c r="C255" s="163" t="s">
        <v>116</v>
      </c>
      <c r="D255" s="71">
        <v>4210</v>
      </c>
      <c r="E255" s="28">
        <f>IF('Załącznik Nr 2 - wydatki'!E475&gt;0,'Załącznik Nr 2 - wydatki'!E475,"")</f>
        <v>3000</v>
      </c>
      <c r="F255" s="28">
        <f>IF('Załącznik Nr 2 - wydatki'!F475&gt;0,'Załącznik Nr 2 - wydatki'!F475,"")</f>
        <v>3000</v>
      </c>
      <c r="G255" s="28">
        <f>IF('Załącznik Nr 2 - wydatki'!G475&gt;0,'Załącznik Nr 2 - wydatki'!G475,"")</f>
        <v>3000</v>
      </c>
      <c r="H255" s="28">
        <f>IF('Załącznik Nr 2 - wydatki'!H475&gt;0,'Załącznik Nr 2 - wydatki'!H475,"")</f>
        <v>3000</v>
      </c>
      <c r="I255" s="28">
        <f>IF('Załącznik Nr 2 - wydatki'!I475&gt;0,'Załącznik Nr 2 - wydatki'!I475,"")</f>
      </c>
      <c r="J255" s="28">
        <f>IF('Załącznik Nr 2 - wydatki'!J475&gt;0,'Załącznik Nr 2 - wydatki'!J475,"")</f>
      </c>
      <c r="K255" s="64">
        <f t="shared" si="39"/>
        <v>1</v>
      </c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</row>
    <row r="256" spans="1:119" s="5" customFormat="1" ht="13.5" customHeight="1" thickBot="1">
      <c r="A256" s="74"/>
      <c r="B256" s="102"/>
      <c r="C256" s="163" t="s">
        <v>119</v>
      </c>
      <c r="D256" s="71">
        <v>4300</v>
      </c>
      <c r="E256" s="28">
        <f>IF('Załącznik Nr 2 - wydatki'!E476&gt;0,'Załącznik Nr 2 - wydatki'!E476,"")</f>
        <v>6877</v>
      </c>
      <c r="F256" s="28">
        <f>IF('Załącznik Nr 2 - wydatki'!F476&gt;0,'Załącznik Nr 2 - wydatki'!F476,"")</f>
      </c>
      <c r="G256" s="28">
        <f>IF('Załącznik Nr 2 - wydatki'!G476&gt;0,'Załącznik Nr 2 - wydatki'!G476,"")</f>
      </c>
      <c r="H256" s="28">
        <f>IF('Załącznik Nr 2 - wydatki'!H476&gt;0,'Załącznik Nr 2 - wydatki'!H476,"")</f>
      </c>
      <c r="I256" s="28">
        <f>IF('Załącznik Nr 2 - wydatki'!I476&gt;0,'Załącznik Nr 2 - wydatki'!I476,"")</f>
      </c>
      <c r="J256" s="28">
        <f>IF('Załącznik Nr 2 - wydatki'!J476&gt;0,'Załącznik Nr 2 - wydatki'!J476,"")</f>
      </c>
      <c r="K256" s="64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</row>
    <row r="257" spans="1:119" s="5" customFormat="1" ht="13.5" customHeight="1" thickBot="1">
      <c r="A257" s="74"/>
      <c r="B257" s="94"/>
      <c r="C257" s="453" t="s">
        <v>381</v>
      </c>
      <c r="D257" s="74">
        <v>4170</v>
      </c>
      <c r="E257" s="28">
        <f>IF('Załącznik Nr 2 - wydatki'!E477&gt;0,'Załącznik Nr 2 - wydatki'!E477,"")</f>
        <v>20356</v>
      </c>
      <c r="F257" s="28">
        <f>IF('Załącznik Nr 2 - wydatki'!F477&gt;0,'Załącznik Nr 2 - wydatki'!F477,"")</f>
        <v>27233</v>
      </c>
      <c r="G257" s="28">
        <f>IF('Załącznik Nr 2 - wydatki'!G477&gt;0,'Załącznik Nr 2 - wydatki'!G477,"")</f>
        <v>27233</v>
      </c>
      <c r="H257" s="28">
        <f>IF('Załącznik Nr 2 - wydatki'!H477&gt;0,'Załącznik Nr 2 - wydatki'!H477,"")</f>
        <v>27233</v>
      </c>
      <c r="I257" s="28">
        <f>IF('Załącznik Nr 2 - wydatki'!I477&gt;0,'Załącznik Nr 2 - wydatki'!I477,"")</f>
      </c>
      <c r="J257" s="28">
        <f>IF('Załącznik Nr 2 - wydatki'!J477&gt;0,'Załącznik Nr 2 - wydatki'!J477,"")</f>
      </c>
      <c r="K257" s="64">
        <f t="shared" si="39"/>
        <v>1.3378365101198664</v>
      </c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</row>
    <row r="258" spans="1:119" s="9" customFormat="1" ht="31.5" customHeight="1" thickBot="1">
      <c r="A258" s="74" t="s">
        <v>458</v>
      </c>
      <c r="B258" s="95" t="s">
        <v>454</v>
      </c>
      <c r="C258" s="189" t="s">
        <v>234</v>
      </c>
      <c r="D258" s="202"/>
      <c r="E258" s="38">
        <f aca="true" t="shared" si="44" ref="E258:J258">SUM(E259:E270)</f>
        <v>234034</v>
      </c>
      <c r="F258" s="38">
        <f t="shared" si="44"/>
        <v>315748</v>
      </c>
      <c r="G258" s="38">
        <f t="shared" si="44"/>
        <v>249234</v>
      </c>
      <c r="H258" s="38">
        <f t="shared" si="44"/>
        <v>249234</v>
      </c>
      <c r="I258" s="38">
        <f t="shared" si="44"/>
        <v>0</v>
      </c>
      <c r="J258" s="38">
        <f t="shared" si="44"/>
        <v>0</v>
      </c>
      <c r="K258" s="64">
        <f t="shared" si="39"/>
        <v>1.064947828093354</v>
      </c>
      <c r="L258" s="239"/>
      <c r="M258" s="239"/>
      <c r="N258" s="239"/>
      <c r="O258" s="239"/>
      <c r="P258" s="239"/>
      <c r="Q258" s="239"/>
      <c r="R258" s="239"/>
      <c r="S258" s="239"/>
      <c r="T258" s="239"/>
      <c r="U258" s="239"/>
      <c r="V258" s="239"/>
      <c r="W258" s="239"/>
      <c r="X258" s="239"/>
      <c r="Y258" s="239"/>
      <c r="Z258" s="239"/>
      <c r="AA258" s="239"/>
      <c r="AB258" s="239"/>
      <c r="AC258" s="239"/>
      <c r="AD258" s="239"/>
      <c r="AE258" s="239"/>
      <c r="AF258" s="239"/>
      <c r="AG258" s="239"/>
      <c r="AH258" s="239"/>
      <c r="AI258" s="239"/>
      <c r="AJ258" s="239"/>
      <c r="AK258" s="239"/>
      <c r="AL258" s="239"/>
      <c r="AM258" s="239"/>
      <c r="AN258" s="239"/>
      <c r="AO258" s="239"/>
      <c r="AP258" s="239"/>
      <c r="AQ258" s="239"/>
      <c r="AR258" s="239"/>
      <c r="AS258" s="239"/>
      <c r="AT258" s="239"/>
      <c r="AU258" s="239"/>
      <c r="AV258" s="239"/>
      <c r="AW258" s="239"/>
      <c r="AX258" s="239"/>
      <c r="AY258" s="239"/>
      <c r="AZ258" s="239"/>
      <c r="BA258" s="239"/>
      <c r="BB258" s="239"/>
      <c r="BC258" s="239"/>
      <c r="BD258" s="239"/>
      <c r="BE258" s="239"/>
      <c r="BF258" s="239"/>
      <c r="BG258" s="239"/>
      <c r="BH258" s="239"/>
      <c r="BI258" s="239"/>
      <c r="BJ258" s="239"/>
      <c r="BK258" s="239"/>
      <c r="BL258" s="239"/>
      <c r="BM258" s="239"/>
      <c r="BN258" s="239"/>
      <c r="BO258" s="239"/>
      <c r="BP258" s="239"/>
      <c r="BQ258" s="239"/>
      <c r="BR258" s="239"/>
      <c r="BS258" s="239"/>
      <c r="BT258" s="239"/>
      <c r="BU258" s="239"/>
      <c r="BV258" s="239"/>
      <c r="BW258" s="239"/>
      <c r="BX258" s="239"/>
      <c r="BY258" s="239"/>
      <c r="BZ258" s="239"/>
      <c r="CA258" s="239"/>
      <c r="CB258" s="239"/>
      <c r="CC258" s="239"/>
      <c r="CD258" s="239"/>
      <c r="CE258" s="239"/>
      <c r="CF258" s="239"/>
      <c r="CG258" s="239"/>
      <c r="CH258" s="239"/>
      <c r="CI258" s="239"/>
      <c r="CJ258" s="239"/>
      <c r="CK258" s="239"/>
      <c r="CL258" s="239"/>
      <c r="CM258" s="239"/>
      <c r="CN258" s="239"/>
      <c r="CO258" s="239"/>
      <c r="CP258" s="239"/>
      <c r="CQ258" s="239"/>
      <c r="CR258" s="239"/>
      <c r="CS258" s="239"/>
      <c r="CT258" s="239"/>
      <c r="CU258" s="239"/>
      <c r="CV258" s="239"/>
      <c r="CW258" s="239"/>
      <c r="CX258" s="239"/>
      <c r="CY258" s="239"/>
      <c r="CZ258" s="239"/>
      <c r="DA258" s="239"/>
      <c r="DB258" s="239"/>
      <c r="DC258" s="239"/>
      <c r="DD258" s="239"/>
      <c r="DE258" s="239"/>
      <c r="DF258" s="239"/>
      <c r="DG258" s="239"/>
      <c r="DH258" s="239"/>
      <c r="DI258" s="239"/>
      <c r="DJ258" s="239"/>
      <c r="DK258" s="239"/>
      <c r="DL258" s="239"/>
      <c r="DM258" s="239"/>
      <c r="DN258" s="239"/>
      <c r="DO258" s="239"/>
    </row>
    <row r="259" spans="1:119" s="14" customFormat="1" ht="13.5" thickBot="1">
      <c r="A259" s="74"/>
      <c r="B259" s="94"/>
      <c r="C259" s="90" t="s">
        <v>13</v>
      </c>
      <c r="D259" s="71">
        <v>3020</v>
      </c>
      <c r="E259" s="33">
        <f>IF('Załącznik Nr 2 - wydatki'!E530&gt;0,'Załącznik Nr 2 - wydatki'!E530,"")</f>
        <v>60</v>
      </c>
      <c r="F259" s="33">
        <f>IF('Załącznik Nr 2 - wydatki'!F530&gt;0,'Załącznik Nr 2 - wydatki'!F530,"")</f>
        <v>60</v>
      </c>
      <c r="G259" s="33">
        <f>IF('Załącznik Nr 2 - wydatki'!G530&gt;0,'Załącznik Nr 2 - wydatki'!G530,"")</f>
        <v>60</v>
      </c>
      <c r="H259" s="33">
        <f>IF('Załącznik Nr 2 - wydatki'!H530&gt;0,'Załącznik Nr 2 - wydatki'!H530,"")</f>
        <v>60</v>
      </c>
      <c r="I259" s="33">
        <f>IF('Załącznik Nr 2 - wydatki'!I530&gt;0,'Załącznik Nr 2 - wydatki'!I530,"")</f>
      </c>
      <c r="J259" s="33">
        <f>IF('Załącznik Nr 2 - wydatki'!J530&gt;0,'Załącznik Nr 2 - wydatki'!J530,"")</f>
      </c>
      <c r="K259" s="64">
        <f t="shared" si="39"/>
        <v>1</v>
      </c>
      <c r="L259" s="245"/>
      <c r="M259" s="245"/>
      <c r="N259" s="245"/>
      <c r="O259" s="245"/>
      <c r="P259" s="245"/>
      <c r="Q259" s="245"/>
      <c r="R259" s="245"/>
      <c r="S259" s="245"/>
      <c r="T259" s="245"/>
      <c r="U259" s="245"/>
      <c r="V259" s="245"/>
      <c r="W259" s="245"/>
      <c r="X259" s="245"/>
      <c r="Y259" s="245"/>
      <c r="Z259" s="245"/>
      <c r="AA259" s="245"/>
      <c r="AB259" s="245"/>
      <c r="AC259" s="245"/>
      <c r="AD259" s="245"/>
      <c r="AE259" s="245"/>
      <c r="AF259" s="245"/>
      <c r="AG259" s="245"/>
      <c r="AH259" s="245"/>
      <c r="AI259" s="245"/>
      <c r="AJ259" s="245"/>
      <c r="AK259" s="245"/>
      <c r="AL259" s="245"/>
      <c r="AM259" s="245"/>
      <c r="AN259" s="245"/>
      <c r="AO259" s="245"/>
      <c r="AP259" s="245"/>
      <c r="AQ259" s="245"/>
      <c r="AR259" s="245"/>
      <c r="AS259" s="245"/>
      <c r="AT259" s="245"/>
      <c r="AU259" s="245"/>
      <c r="AV259" s="245"/>
      <c r="AW259" s="245"/>
      <c r="AX259" s="245"/>
      <c r="AY259" s="245"/>
      <c r="AZ259" s="245"/>
      <c r="BA259" s="245"/>
      <c r="BB259" s="245"/>
      <c r="BC259" s="245"/>
      <c r="BD259" s="245"/>
      <c r="BE259" s="245"/>
      <c r="BF259" s="245"/>
      <c r="BG259" s="245"/>
      <c r="BH259" s="245"/>
      <c r="BI259" s="245"/>
      <c r="BJ259" s="245"/>
      <c r="BK259" s="245"/>
      <c r="BL259" s="245"/>
      <c r="BM259" s="245"/>
      <c r="BN259" s="245"/>
      <c r="BO259" s="245"/>
      <c r="BP259" s="245"/>
      <c r="BQ259" s="245"/>
      <c r="BR259" s="245"/>
      <c r="BS259" s="245"/>
      <c r="BT259" s="245"/>
      <c r="BU259" s="245"/>
      <c r="BV259" s="245"/>
      <c r="BW259" s="245"/>
      <c r="BX259" s="245"/>
      <c r="BY259" s="245"/>
      <c r="BZ259" s="245"/>
      <c r="CA259" s="245"/>
      <c r="CB259" s="245"/>
      <c r="CC259" s="245"/>
      <c r="CD259" s="245"/>
      <c r="CE259" s="245"/>
      <c r="CF259" s="245"/>
      <c r="CG259" s="245"/>
      <c r="CH259" s="245"/>
      <c r="CI259" s="245"/>
      <c r="CJ259" s="245"/>
      <c r="CK259" s="245"/>
      <c r="CL259" s="245"/>
      <c r="CM259" s="245"/>
      <c r="CN259" s="245"/>
      <c r="CO259" s="245"/>
      <c r="CP259" s="245"/>
      <c r="CQ259" s="245"/>
      <c r="CR259" s="245"/>
      <c r="CS259" s="245"/>
      <c r="CT259" s="245"/>
      <c r="CU259" s="245"/>
      <c r="CV259" s="245"/>
      <c r="CW259" s="245"/>
      <c r="CX259" s="245"/>
      <c r="CY259" s="245"/>
      <c r="CZ259" s="245"/>
      <c r="DA259" s="245"/>
      <c r="DB259" s="245"/>
      <c r="DC259" s="245"/>
      <c r="DD259" s="245"/>
      <c r="DE259" s="245"/>
      <c r="DF259" s="245"/>
      <c r="DG259" s="245"/>
      <c r="DH259" s="245"/>
      <c r="DI259" s="245"/>
      <c r="DJ259" s="245"/>
      <c r="DK259" s="245"/>
      <c r="DL259" s="245"/>
      <c r="DM259" s="245"/>
      <c r="DN259" s="245"/>
      <c r="DO259" s="245"/>
    </row>
    <row r="260" spans="1:119" s="5" customFormat="1" ht="13.5" thickBot="1">
      <c r="A260" s="74"/>
      <c r="B260" s="94"/>
      <c r="C260" s="163" t="s">
        <v>113</v>
      </c>
      <c r="D260" s="71">
        <v>4010</v>
      </c>
      <c r="E260" s="33">
        <f>IF('Załącznik Nr 2 - wydatki'!E531&gt;0,'Załącznik Nr 2 - wydatki'!E531,"")</f>
        <v>153275</v>
      </c>
      <c r="F260" s="33">
        <f>IF('Załącznik Nr 2 - wydatki'!F531&gt;0,'Załącznik Nr 2 - wydatki'!F531,"")</f>
        <v>163860</v>
      </c>
      <c r="G260" s="33">
        <f>IF('Załącznik Nr 2 - wydatki'!G531&gt;0,'Załącznik Nr 2 - wydatki'!G531,"")</f>
        <v>163860</v>
      </c>
      <c r="H260" s="33">
        <f>IF('Załącznik Nr 2 - wydatki'!H531&gt;0,'Załącznik Nr 2 - wydatki'!H531,"")</f>
        <v>163860</v>
      </c>
      <c r="I260" s="33">
        <f>IF('Załącznik Nr 2 - wydatki'!I531&gt;0,'Załącznik Nr 2 - wydatki'!I531,"")</f>
      </c>
      <c r="J260" s="33">
        <f>IF('Załącznik Nr 2 - wydatki'!J531&gt;0,'Załącznik Nr 2 - wydatki'!J531,"")</f>
      </c>
      <c r="K260" s="64">
        <f t="shared" si="39"/>
        <v>1.069058881096069</v>
      </c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</row>
    <row r="261" spans="1:119" s="5" customFormat="1" ht="13.5" thickBot="1">
      <c r="A261" s="74"/>
      <c r="B261" s="94"/>
      <c r="C261" s="163" t="s">
        <v>114</v>
      </c>
      <c r="D261" s="71">
        <v>4040</v>
      </c>
      <c r="E261" s="33">
        <f>IF('Załącznik Nr 2 - wydatki'!E532&gt;0,'Załącznik Nr 2 - wydatki'!E532,"")</f>
        <v>11371</v>
      </c>
      <c r="F261" s="33">
        <f>IF('Załącznik Nr 2 - wydatki'!F532&gt;0,'Załącznik Nr 2 - wydatki'!F532,"")</f>
        <v>13028</v>
      </c>
      <c r="G261" s="33">
        <f>IF('Załącznik Nr 2 - wydatki'!G532&gt;0,'Załącznik Nr 2 - wydatki'!G532,"")</f>
        <v>13028</v>
      </c>
      <c r="H261" s="33">
        <f>IF('Załącznik Nr 2 - wydatki'!H532&gt;0,'Załącznik Nr 2 - wydatki'!H532,"")</f>
        <v>13028</v>
      </c>
      <c r="I261" s="33">
        <f>IF('Załącznik Nr 2 - wydatki'!I532&gt;0,'Załącznik Nr 2 - wydatki'!I532,"")</f>
      </c>
      <c r="J261" s="33">
        <f>IF('Załącznik Nr 2 - wydatki'!J532&gt;0,'Załącznik Nr 2 - wydatki'!J532,"")</f>
      </c>
      <c r="K261" s="64">
        <f t="shared" si="39"/>
        <v>1.1457215724210712</v>
      </c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</row>
    <row r="262" spans="1:119" s="5" customFormat="1" ht="13.5" thickBot="1">
      <c r="A262" s="74"/>
      <c r="B262" s="94"/>
      <c r="C262" s="163" t="s">
        <v>115</v>
      </c>
      <c r="D262" s="71">
        <v>4110</v>
      </c>
      <c r="E262" s="33">
        <f>IF('Załącznik Nr 2 - wydatki'!E533&gt;0,'Załącznik Nr 2 - wydatki'!E533,"")</f>
        <v>30198</v>
      </c>
      <c r="F262" s="33">
        <f>IF('Załącznik Nr 2 - wydatki'!F533&gt;0,'Załącznik Nr 2 - wydatki'!F533,"")</f>
        <v>32176</v>
      </c>
      <c r="G262" s="33">
        <f>IF('Załącznik Nr 2 - wydatki'!G533&gt;0,'Załącznik Nr 2 - wydatki'!G533,"")</f>
        <v>32176</v>
      </c>
      <c r="H262" s="33">
        <f>IF('Załącznik Nr 2 - wydatki'!H533&gt;0,'Załącznik Nr 2 - wydatki'!H533,"")</f>
        <v>32176</v>
      </c>
      <c r="I262" s="33">
        <f>IF('Załącznik Nr 2 - wydatki'!I533&gt;0,'Załącznik Nr 2 - wydatki'!I533,"")</f>
      </c>
      <c r="J262" s="33">
        <f>IF('Załącznik Nr 2 - wydatki'!J533&gt;0,'Załącznik Nr 2 - wydatki'!J533,"")</f>
      </c>
      <c r="K262" s="64">
        <f t="shared" si="39"/>
        <v>1.0655010265580502</v>
      </c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</row>
    <row r="263" spans="1:119" s="5" customFormat="1" ht="13.5" thickBot="1">
      <c r="A263" s="74"/>
      <c r="B263" s="94"/>
      <c r="C263" s="163" t="s">
        <v>187</v>
      </c>
      <c r="D263" s="71">
        <v>4120</v>
      </c>
      <c r="E263" s="33">
        <f>IF('Załącznik Nr 2 - wydatki'!E534&gt;0,'Załącznik Nr 2 - wydatki'!E534,"")</f>
        <v>4067</v>
      </c>
      <c r="F263" s="33">
        <f>IF('Załącznik Nr 2 - wydatki'!F534&gt;0,'Załącznik Nr 2 - wydatki'!F534,"")</f>
        <v>4334</v>
      </c>
      <c r="G263" s="33">
        <f>IF('Załącznik Nr 2 - wydatki'!G534&gt;0,'Załącznik Nr 2 - wydatki'!G534,"")</f>
        <v>4334</v>
      </c>
      <c r="H263" s="33">
        <f>IF('Załącznik Nr 2 - wydatki'!H534&gt;0,'Załącznik Nr 2 - wydatki'!H534,"")</f>
        <v>4334</v>
      </c>
      <c r="I263" s="33">
        <f>IF('Załącznik Nr 2 - wydatki'!I534&gt;0,'Załącznik Nr 2 - wydatki'!I534,"")</f>
      </c>
      <c r="J263" s="33">
        <f>IF('Załącznik Nr 2 - wydatki'!J534&gt;0,'Załącznik Nr 2 - wydatki'!J534,"")</f>
      </c>
      <c r="K263" s="64">
        <f t="shared" si="39"/>
        <v>1.0656503565281534</v>
      </c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</row>
    <row r="264" spans="1:119" s="5" customFormat="1" ht="13.5" thickBot="1">
      <c r="A264" s="74"/>
      <c r="B264" s="94"/>
      <c r="C264" s="163" t="s">
        <v>116</v>
      </c>
      <c r="D264" s="71">
        <v>4210</v>
      </c>
      <c r="E264" s="33">
        <f>IF('Załącznik Nr 2 - wydatki'!E535&gt;0,'Załącznik Nr 2 - wydatki'!E535,"")</f>
        <v>3500</v>
      </c>
      <c r="F264" s="33">
        <f>IF('Załącznik Nr 2 - wydatki'!F535&gt;0,'Załącznik Nr 2 - wydatki'!F535,"")</f>
        <v>6800</v>
      </c>
      <c r="G264" s="33">
        <f>IF('Załącznik Nr 2 - wydatki'!G535&gt;0,'Załącznik Nr 2 - wydatki'!G535,"")</f>
        <v>3686</v>
      </c>
      <c r="H264" s="33">
        <f>IF('Załącznik Nr 2 - wydatki'!H535&gt;0,'Załącznik Nr 2 - wydatki'!H535,"")</f>
        <v>3686</v>
      </c>
      <c r="I264" s="33">
        <f>IF('Załącznik Nr 2 - wydatki'!I535&gt;0,'Załącznik Nr 2 - wydatki'!I535,"")</f>
      </c>
      <c r="J264" s="33">
        <f>IF('Załącznik Nr 2 - wydatki'!J535&gt;0,'Załącznik Nr 2 - wydatki'!J535,"")</f>
      </c>
      <c r="K264" s="64">
        <f t="shared" si="39"/>
        <v>1.0531428571428572</v>
      </c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</row>
    <row r="265" spans="1:119" s="5" customFormat="1" ht="13.5" thickBot="1">
      <c r="A265" s="74"/>
      <c r="B265" s="94"/>
      <c r="C265" s="163" t="s">
        <v>117</v>
      </c>
      <c r="D265" s="71">
        <v>4260</v>
      </c>
      <c r="E265" s="33">
        <f>IF('Załącznik Nr 2 - wydatki'!E536&gt;0,'Załącznik Nr 2 - wydatki'!E536,"")</f>
        <v>9000</v>
      </c>
      <c r="F265" s="33">
        <f>IF('Załącznik Nr 2 - wydatki'!F536&gt;0,'Załącznik Nr 2 - wydatki'!F536,"")</f>
        <v>11100</v>
      </c>
      <c r="G265" s="33">
        <f>IF('Załącznik Nr 2 - wydatki'!G536&gt;0,'Załącznik Nr 2 - wydatki'!G536,"")</f>
        <v>9200</v>
      </c>
      <c r="H265" s="33">
        <f>IF('Załącznik Nr 2 - wydatki'!H536&gt;0,'Załącznik Nr 2 - wydatki'!H536,"")</f>
        <v>9200</v>
      </c>
      <c r="I265" s="33">
        <f>IF('Załącznik Nr 2 - wydatki'!I536&gt;0,'Załącznik Nr 2 - wydatki'!I536,"")</f>
      </c>
      <c r="J265" s="33">
        <f>IF('Załącznik Nr 2 - wydatki'!J536&gt;0,'Załącznik Nr 2 - wydatki'!J536,"")</f>
      </c>
      <c r="K265" s="64">
        <f t="shared" si="39"/>
        <v>1.0222222222222221</v>
      </c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</row>
    <row r="266" spans="1:119" s="5" customFormat="1" ht="13.5" thickBot="1">
      <c r="A266" s="74"/>
      <c r="B266" s="94"/>
      <c r="C266" s="163" t="s">
        <v>118</v>
      </c>
      <c r="D266" s="71">
        <v>4270</v>
      </c>
      <c r="E266" s="33">
        <f>IF('Załącznik Nr 2 - wydatki'!E537&gt;0,'Załącznik Nr 2 - wydatki'!E537,"")</f>
        <v>500</v>
      </c>
      <c r="F266" s="33">
        <f>IF('Załącznik Nr 2 - wydatki'!F537&gt;0,'Załącznik Nr 2 - wydatki'!F537,"")</f>
        <v>60000</v>
      </c>
      <c r="G266" s="33">
        <f>IF('Załącznik Nr 2 - wydatki'!G537&gt;0,'Załącznik Nr 2 - wydatki'!G537,"")</f>
        <v>500</v>
      </c>
      <c r="H266" s="33">
        <f>IF('Załącznik Nr 2 - wydatki'!H537&gt;0,'Załącznik Nr 2 - wydatki'!H537,"")</f>
        <v>500</v>
      </c>
      <c r="I266" s="33">
        <f>IF('Załącznik Nr 2 - wydatki'!I537&gt;0,'Załącznik Nr 2 - wydatki'!I537,"")</f>
      </c>
      <c r="J266" s="33">
        <f>IF('Załącznik Nr 2 - wydatki'!J537&gt;0,'Załącznik Nr 2 - wydatki'!J537,"")</f>
      </c>
      <c r="K266" s="64">
        <f t="shared" si="39"/>
        <v>1</v>
      </c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</row>
    <row r="267" spans="1:119" s="5" customFormat="1" ht="13.5" thickBot="1">
      <c r="A267" s="74"/>
      <c r="B267" s="94"/>
      <c r="C267" s="163" t="s">
        <v>119</v>
      </c>
      <c r="D267" s="71">
        <v>4300</v>
      </c>
      <c r="E267" s="33">
        <f>IF('Załącznik Nr 2 - wydatki'!E538&gt;0,'Załącznik Nr 2 - wydatki'!E538,"")</f>
        <v>12988</v>
      </c>
      <c r="F267" s="33">
        <f>IF('Załącznik Nr 2 - wydatki'!F538&gt;0,'Załącznik Nr 2 - wydatki'!F538,"")</f>
        <v>15000</v>
      </c>
      <c r="G267" s="33">
        <f>IF('Załącznik Nr 2 - wydatki'!G538&gt;0,'Załącznik Nr 2 - wydatki'!G538,"")</f>
        <v>13000</v>
      </c>
      <c r="H267" s="33">
        <f>IF('Załącznik Nr 2 - wydatki'!H538&gt;0,'Załącznik Nr 2 - wydatki'!H538,"")</f>
        <v>13000</v>
      </c>
      <c r="I267" s="33">
        <f>IF('Załącznik Nr 2 - wydatki'!I538&gt;0,'Załącznik Nr 2 - wydatki'!I538,"")</f>
      </c>
      <c r="J267" s="33">
        <f>IF('Załącznik Nr 2 - wydatki'!J538&gt;0,'Załącznik Nr 2 - wydatki'!J538,"")</f>
      </c>
      <c r="K267" s="64">
        <f t="shared" si="39"/>
        <v>1.0009239297813366</v>
      </c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</row>
    <row r="268" spans="1:119" s="5" customFormat="1" ht="13.5" thickBot="1">
      <c r="A268" s="74"/>
      <c r="B268" s="94"/>
      <c r="C268" s="163" t="s">
        <v>120</v>
      </c>
      <c r="D268" s="71">
        <v>4410</v>
      </c>
      <c r="E268" s="33">
        <f>IF('Załącznik Nr 2 - wydatki'!E539&gt;0,'Załącznik Nr 2 - wydatki'!E539,"")</f>
        <v>500</v>
      </c>
      <c r="F268" s="33">
        <f>IF('Załącznik Nr 2 - wydatki'!F539&gt;0,'Załącznik Nr 2 - wydatki'!F539,"")</f>
        <v>500</v>
      </c>
      <c r="G268" s="33">
        <f>IF('Załącznik Nr 2 - wydatki'!G539&gt;0,'Załącznik Nr 2 - wydatki'!G539,"")</f>
        <v>500</v>
      </c>
      <c r="H268" s="33">
        <f>IF('Załącznik Nr 2 - wydatki'!H539&gt;0,'Załącznik Nr 2 - wydatki'!H539,"")</f>
        <v>500</v>
      </c>
      <c r="I268" s="33">
        <f>IF('Załącznik Nr 2 - wydatki'!I539&gt;0,'Załącznik Nr 2 - wydatki'!I539,"")</f>
      </c>
      <c r="J268" s="33">
        <f>IF('Załącznik Nr 2 - wydatki'!J539&gt;0,'Załącznik Nr 2 - wydatki'!J539,"")</f>
      </c>
      <c r="K268" s="64">
        <f t="shared" si="39"/>
        <v>1</v>
      </c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</row>
    <row r="269" spans="1:119" s="5" customFormat="1" ht="13.5" thickBot="1">
      <c r="A269" s="74"/>
      <c r="B269" s="94"/>
      <c r="C269" s="163" t="s">
        <v>121</v>
      </c>
      <c r="D269" s="71">
        <v>4430</v>
      </c>
      <c r="E269" s="33">
        <f>IF('Załącznik Nr 2 - wydatki'!E540&gt;0,'Załącznik Nr 2 - wydatki'!E540,"")</f>
      </c>
      <c r="F269" s="33">
        <f>IF('Załącznik Nr 2 - wydatki'!F540&gt;0,'Załącznik Nr 2 - wydatki'!F540,"")</f>
      </c>
      <c r="G269" s="33">
        <f>IF('Załącznik Nr 2 - wydatki'!G540&gt;0,'Załącznik Nr 2 - wydatki'!G540,"")</f>
      </c>
      <c r="H269" s="33">
        <f>IF('Załącznik Nr 2 - wydatki'!H540&gt;0,'Załącznik Nr 2 - wydatki'!H540,"")</f>
      </c>
      <c r="I269" s="33">
        <f>IF('Załącznik Nr 2 - wydatki'!I540&gt;0,'Załącznik Nr 2 - wydatki'!I540,"")</f>
      </c>
      <c r="J269" s="33">
        <f>IF('Załącznik Nr 2 - wydatki'!J540&gt;0,'Załącznik Nr 2 - wydatki'!J540,"")</f>
      </c>
      <c r="K269" s="64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</row>
    <row r="270" spans="1:119" s="5" customFormat="1" ht="13.5" customHeight="1" thickBot="1">
      <c r="A270" s="74"/>
      <c r="B270" s="97"/>
      <c r="C270" s="163" t="s">
        <v>122</v>
      </c>
      <c r="D270" s="71">
        <v>4440</v>
      </c>
      <c r="E270" s="28">
        <f>IF('Załącznik Nr 2 - wydatki'!E541&gt;0,'Załącznik Nr 2 - wydatki'!E541,"")</f>
        <v>8575</v>
      </c>
      <c r="F270" s="28">
        <f>IF('Załącznik Nr 2 - wydatki'!F541&gt;0,'Załącznik Nr 2 - wydatki'!F541,"")</f>
        <v>8890</v>
      </c>
      <c r="G270" s="28">
        <f>IF('Załącznik Nr 2 - wydatki'!G541&gt;0,'Załącznik Nr 2 - wydatki'!G541,"")</f>
        <v>8890</v>
      </c>
      <c r="H270" s="28">
        <f>IF('Załącznik Nr 2 - wydatki'!H541&gt;0,'Załącznik Nr 2 - wydatki'!H541,"")</f>
        <v>8890</v>
      </c>
      <c r="I270" s="28">
        <f>IF('Załącznik Nr 2 - wydatki'!I541&gt;0,'Załącznik Nr 2 - wydatki'!I541,"")</f>
      </c>
      <c r="J270" s="28">
        <f>IF('Załącznik Nr 2 - wydatki'!J541&gt;0,'Załącznik Nr 2 - wydatki'!J541,"")</f>
      </c>
      <c r="K270" s="64">
        <f t="shared" si="39"/>
        <v>1.036734693877551</v>
      </c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</row>
    <row r="271" spans="1:119" s="5" customFormat="1" ht="30.75" customHeight="1" thickBot="1">
      <c r="A271" s="74" t="s">
        <v>458</v>
      </c>
      <c r="B271" s="106" t="s">
        <v>452</v>
      </c>
      <c r="C271" s="193" t="s">
        <v>308</v>
      </c>
      <c r="D271" s="77"/>
      <c r="E271" s="38">
        <f aca="true" t="shared" si="45" ref="E271:J271">SUM(E272)</f>
        <v>152450</v>
      </c>
      <c r="F271" s="38">
        <f t="shared" si="45"/>
        <v>40000</v>
      </c>
      <c r="G271" s="38">
        <f t="shared" si="45"/>
        <v>40000</v>
      </c>
      <c r="H271" s="38">
        <f t="shared" si="45"/>
        <v>0</v>
      </c>
      <c r="I271" s="38">
        <f t="shared" si="45"/>
        <v>0</v>
      </c>
      <c r="J271" s="38">
        <f t="shared" si="45"/>
        <v>40000</v>
      </c>
      <c r="K271" s="64">
        <f t="shared" si="39"/>
        <v>0.26238110856018365</v>
      </c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</row>
    <row r="272" spans="1:119" s="5" customFormat="1" ht="13.5" thickBot="1">
      <c r="A272" s="74"/>
      <c r="B272" s="94"/>
      <c r="C272" s="163" t="s">
        <v>230</v>
      </c>
      <c r="D272" s="71">
        <v>3110</v>
      </c>
      <c r="E272" s="33">
        <f>IF('Załącznik Nr 2 - wydatki'!E553&gt;0,'Załącznik Nr 2 - wydatki'!E553,"")</f>
        <v>152450</v>
      </c>
      <c r="F272" s="28">
        <f>IF('Załącznik Nr 2 - wydatki'!F553&gt;0,'Załącznik Nr 2 - wydatki'!F553,"")</f>
        <v>40000</v>
      </c>
      <c r="G272" s="33">
        <f>IF('Załącznik Nr 2 - wydatki'!G553&gt;0,'Załącznik Nr 2 - wydatki'!G553,"")</f>
        <v>40000</v>
      </c>
      <c r="H272" s="33">
        <f>IF('Załącznik Nr 2 - wydatki'!H553&gt;0,'Załącznik Nr 2 - wydatki'!H553,"")</f>
      </c>
      <c r="I272" s="33">
        <f>IF('Załącznik Nr 2 - wydatki'!I553&gt;0,'Załącznik Nr 2 - wydatki'!I553,"")</f>
      </c>
      <c r="J272" s="33">
        <f>IF('Załącznik Nr 2 - wydatki'!J553&gt;0,'Załącznik Nr 2 - wydatki'!J553,"")</f>
        <v>40000</v>
      </c>
      <c r="K272" s="64">
        <f t="shared" si="39"/>
        <v>0.26238110856018365</v>
      </c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</row>
    <row r="273" spans="1:119" s="9" customFormat="1" ht="18" customHeight="1" thickBot="1">
      <c r="A273" s="116" t="s">
        <v>458</v>
      </c>
      <c r="B273" s="96" t="s">
        <v>46</v>
      </c>
      <c r="C273" s="189" t="s">
        <v>126</v>
      </c>
      <c r="D273" s="200"/>
      <c r="E273" s="25">
        <f aca="true" t="shared" si="46" ref="E273:J273">SUM(E274:E274)</f>
        <v>16650</v>
      </c>
      <c r="F273" s="25">
        <f t="shared" si="46"/>
        <v>16650</v>
      </c>
      <c r="G273" s="25">
        <f t="shared" si="46"/>
        <v>16650</v>
      </c>
      <c r="H273" s="25">
        <f t="shared" si="46"/>
        <v>16650</v>
      </c>
      <c r="I273" s="25">
        <f t="shared" si="46"/>
        <v>0</v>
      </c>
      <c r="J273" s="25">
        <f t="shared" si="46"/>
        <v>0</v>
      </c>
      <c r="K273" s="64">
        <f t="shared" si="39"/>
        <v>1</v>
      </c>
      <c r="L273" s="239"/>
      <c r="M273" s="239"/>
      <c r="N273" s="239"/>
      <c r="O273" s="239"/>
      <c r="P273" s="239"/>
      <c r="Q273" s="239"/>
      <c r="R273" s="239"/>
      <c r="S273" s="239"/>
      <c r="T273" s="239"/>
      <c r="U273" s="239"/>
      <c r="V273" s="239"/>
      <c r="W273" s="239"/>
      <c r="X273" s="239"/>
      <c r="Y273" s="239"/>
      <c r="Z273" s="239"/>
      <c r="AA273" s="239"/>
      <c r="AB273" s="239"/>
      <c r="AC273" s="239"/>
      <c r="AD273" s="239"/>
      <c r="AE273" s="239"/>
      <c r="AF273" s="239"/>
      <c r="AG273" s="239"/>
      <c r="AH273" s="239"/>
      <c r="AI273" s="239"/>
      <c r="AJ273" s="239"/>
      <c r="AK273" s="239"/>
      <c r="AL273" s="239"/>
      <c r="AM273" s="239"/>
      <c r="AN273" s="239"/>
      <c r="AO273" s="239"/>
      <c r="AP273" s="239"/>
      <c r="AQ273" s="239"/>
      <c r="AR273" s="239"/>
      <c r="AS273" s="239"/>
      <c r="AT273" s="239"/>
      <c r="AU273" s="239"/>
      <c r="AV273" s="239"/>
      <c r="AW273" s="239"/>
      <c r="AX273" s="239"/>
      <c r="AY273" s="239"/>
      <c r="AZ273" s="239"/>
      <c r="BA273" s="239"/>
      <c r="BB273" s="239"/>
      <c r="BC273" s="239"/>
      <c r="BD273" s="239"/>
      <c r="BE273" s="239"/>
      <c r="BF273" s="239"/>
      <c r="BG273" s="239"/>
      <c r="BH273" s="239"/>
      <c r="BI273" s="239"/>
      <c r="BJ273" s="239"/>
      <c r="BK273" s="239"/>
      <c r="BL273" s="239"/>
      <c r="BM273" s="239"/>
      <c r="BN273" s="239"/>
      <c r="BO273" s="239"/>
      <c r="BP273" s="239"/>
      <c r="BQ273" s="239"/>
      <c r="BR273" s="239"/>
      <c r="BS273" s="239"/>
      <c r="BT273" s="239"/>
      <c r="BU273" s="239"/>
      <c r="BV273" s="239"/>
      <c r="BW273" s="239"/>
      <c r="BX273" s="239"/>
      <c r="BY273" s="239"/>
      <c r="BZ273" s="239"/>
      <c r="CA273" s="239"/>
      <c r="CB273" s="239"/>
      <c r="CC273" s="239"/>
      <c r="CD273" s="239"/>
      <c r="CE273" s="239"/>
      <c r="CF273" s="239"/>
      <c r="CG273" s="239"/>
      <c r="CH273" s="239"/>
      <c r="CI273" s="239"/>
      <c r="CJ273" s="239"/>
      <c r="CK273" s="239"/>
      <c r="CL273" s="239"/>
      <c r="CM273" s="239"/>
      <c r="CN273" s="239"/>
      <c r="CO273" s="239"/>
      <c r="CP273" s="239"/>
      <c r="CQ273" s="239"/>
      <c r="CR273" s="239"/>
      <c r="CS273" s="239"/>
      <c r="CT273" s="239"/>
      <c r="CU273" s="239"/>
      <c r="CV273" s="239"/>
      <c r="CW273" s="239"/>
      <c r="CX273" s="239"/>
      <c r="CY273" s="239"/>
      <c r="CZ273" s="239"/>
      <c r="DA273" s="239"/>
      <c r="DB273" s="239"/>
      <c r="DC273" s="239"/>
      <c r="DD273" s="239"/>
      <c r="DE273" s="239"/>
      <c r="DF273" s="239"/>
      <c r="DG273" s="239"/>
      <c r="DH273" s="239"/>
      <c r="DI273" s="239"/>
      <c r="DJ273" s="239"/>
      <c r="DK273" s="239"/>
      <c r="DL273" s="239"/>
      <c r="DM273" s="239"/>
      <c r="DN273" s="239"/>
      <c r="DO273" s="239"/>
    </row>
    <row r="274" spans="1:119" s="5" customFormat="1" ht="13.5" thickBot="1">
      <c r="A274" s="74"/>
      <c r="B274" s="94"/>
      <c r="C274" s="163" t="s">
        <v>202</v>
      </c>
      <c r="D274" s="71">
        <v>4440</v>
      </c>
      <c r="E274" s="33">
        <f>IF('Załącznik Nr 2 - wydatki'!E558&gt;0,'Załącznik Nr 2 - wydatki'!E558,"")</f>
        <v>16650</v>
      </c>
      <c r="F274" s="33">
        <f>IF('Załącznik Nr 2 - wydatki'!F558&gt;0,'Załącznik Nr 2 - wydatki'!F558,"")</f>
        <v>16650</v>
      </c>
      <c r="G274" s="33">
        <f>IF('Załącznik Nr 2 - wydatki'!G558&gt;0,'Załącznik Nr 2 - wydatki'!G558,"")</f>
        <v>16650</v>
      </c>
      <c r="H274" s="33">
        <f>IF('Załącznik Nr 2 - wydatki'!H558&gt;0,'Załącznik Nr 2 - wydatki'!H558,"")</f>
        <v>16650</v>
      </c>
      <c r="I274" s="33">
        <f>IF('Załącznik Nr 2 - wydatki'!I558&gt;0,'Załącznik Nr 2 - wydatki'!I558,"")</f>
      </c>
      <c r="J274" s="33">
        <f>IF('Załącznik Nr 2 - wydatki'!J558&gt;0,'Załącznik Nr 2 - wydatki'!J558,"")</f>
      </c>
      <c r="K274" s="64">
        <f t="shared" si="39"/>
        <v>1</v>
      </c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</row>
    <row r="275" spans="1:119" s="55" customFormat="1" ht="32.25" customHeight="1" thickBot="1">
      <c r="A275" s="160">
        <v>853</v>
      </c>
      <c r="B275" s="112"/>
      <c r="C275" s="194" t="s">
        <v>451</v>
      </c>
      <c r="D275" s="160"/>
      <c r="E275" s="56">
        <f aca="true" t="shared" si="47" ref="E275:J275">SUM(E276+E288)</f>
        <v>297998</v>
      </c>
      <c r="F275" s="56">
        <f t="shared" si="47"/>
        <v>249293</v>
      </c>
      <c r="G275" s="56">
        <f t="shared" si="47"/>
        <v>249293</v>
      </c>
      <c r="H275" s="56">
        <f t="shared" si="47"/>
        <v>109293</v>
      </c>
      <c r="I275" s="56">
        <f t="shared" si="47"/>
        <v>0</v>
      </c>
      <c r="J275" s="56">
        <f t="shared" si="47"/>
        <v>140000</v>
      </c>
      <c r="K275" s="64">
        <f t="shared" si="39"/>
        <v>0.8365593057671528</v>
      </c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</row>
    <row r="276" spans="1:119" s="5" customFormat="1" ht="13.5" thickBot="1">
      <c r="A276" s="161"/>
      <c r="B276" s="174" t="s">
        <v>233</v>
      </c>
      <c r="C276" s="195" t="s">
        <v>398</v>
      </c>
      <c r="D276" s="209"/>
      <c r="E276" s="25">
        <f aca="true" t="shared" si="48" ref="E276:J276">SUM(E277:E287)</f>
        <v>242075</v>
      </c>
      <c r="F276" s="25">
        <f t="shared" si="48"/>
        <v>249293</v>
      </c>
      <c r="G276" s="25">
        <f t="shared" si="48"/>
        <v>249293</v>
      </c>
      <c r="H276" s="25">
        <f t="shared" si="48"/>
        <v>109293</v>
      </c>
      <c r="I276" s="25">
        <f t="shared" si="48"/>
        <v>0</v>
      </c>
      <c r="J276" s="25">
        <f t="shared" si="48"/>
        <v>140000</v>
      </c>
      <c r="K276" s="64">
        <f t="shared" si="39"/>
        <v>1.029817205411546</v>
      </c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</row>
    <row r="277" spans="1:119" s="5" customFormat="1" ht="13.5" thickBot="1">
      <c r="A277" s="74"/>
      <c r="B277" s="94"/>
      <c r="C277" s="163" t="s">
        <v>113</v>
      </c>
      <c r="D277" s="74">
        <v>4010</v>
      </c>
      <c r="E277" s="33">
        <f>IF('Załącznik Nr 2 - wydatki'!E561&gt;0,'Załącznik Nr 2 - wydatki'!E561,"")</f>
        <v>126068</v>
      </c>
      <c r="F277" s="33">
        <f>IF('Załącznik Nr 2 - wydatki'!F561&gt;0,'Załącznik Nr 2 - wydatki'!F561,"")</f>
        <v>129333</v>
      </c>
      <c r="G277" s="33">
        <f>IF('Załącznik Nr 2 - wydatki'!G561&gt;0,'Załącznik Nr 2 - wydatki'!G561,"")</f>
        <v>129333</v>
      </c>
      <c r="H277" s="33">
        <f>IF('Załącznik Nr 2 - wydatki'!H561&gt;0,'Załącznik Nr 2 - wydatki'!H561,"")</f>
        <v>56703</v>
      </c>
      <c r="I277" s="33">
        <f>IF('Załącznik Nr 2 - wydatki'!I561&gt;0,'Załącznik Nr 2 - wydatki'!I561,"")</f>
      </c>
      <c r="J277" s="33">
        <f>IF('Załącznik Nr 2 - wydatki'!J561&gt;0,'Załącznik Nr 2 - wydatki'!J561,"")</f>
        <v>72630</v>
      </c>
      <c r="K277" s="64">
        <f t="shared" si="39"/>
        <v>1.0258987213249993</v>
      </c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</row>
    <row r="278" spans="1:119" s="5" customFormat="1" ht="13.5" thickBot="1">
      <c r="A278" s="74"/>
      <c r="B278" s="94"/>
      <c r="C278" s="163" t="s">
        <v>114</v>
      </c>
      <c r="D278" s="74">
        <v>4040</v>
      </c>
      <c r="E278" s="33">
        <f>IF('Załącznik Nr 2 - wydatki'!E562&gt;0,'Załącznik Nr 2 - wydatki'!E562,"")</f>
        <v>10421</v>
      </c>
      <c r="F278" s="33">
        <f>IF('Załącznik Nr 2 - wydatki'!F562&gt;0,'Załącznik Nr 2 - wydatki'!F562,"")</f>
        <v>10577</v>
      </c>
      <c r="G278" s="33">
        <f>IF('Załącznik Nr 2 - wydatki'!G562&gt;0,'Załącznik Nr 2 - wydatki'!G562,"")</f>
        <v>10577</v>
      </c>
      <c r="H278" s="33">
        <f>IF('Załącznik Nr 2 - wydatki'!H562&gt;0,'Załącznik Nr 2 - wydatki'!H562,"")</f>
        <v>4637</v>
      </c>
      <c r="I278" s="33">
        <f>IF('Załącznik Nr 2 - wydatki'!I562&gt;0,'Załącznik Nr 2 - wydatki'!I562,"")</f>
      </c>
      <c r="J278" s="33">
        <f>IF('Załącznik Nr 2 - wydatki'!J562&gt;0,'Załącznik Nr 2 - wydatki'!J562,"")</f>
        <v>5940</v>
      </c>
      <c r="K278" s="64">
        <f t="shared" si="39"/>
        <v>1.014969772574609</v>
      </c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</row>
    <row r="279" spans="1:119" s="5" customFormat="1" ht="13.5" thickBot="1">
      <c r="A279" s="74"/>
      <c r="B279" s="94"/>
      <c r="C279" s="163" t="s">
        <v>115</v>
      </c>
      <c r="D279" s="74">
        <v>4110</v>
      </c>
      <c r="E279" s="33">
        <f>IF('Załącznik Nr 2 - wydatki'!E563&gt;0,'Załącznik Nr 2 - wydatki'!E563,"")</f>
        <v>23517</v>
      </c>
      <c r="F279" s="33">
        <f>IF('Załącznik Nr 2 - wydatki'!F563&gt;0,'Załącznik Nr 2 - wydatki'!F563,"")</f>
        <v>24056</v>
      </c>
      <c r="G279" s="33">
        <f>IF('Załącznik Nr 2 - wydatki'!G563&gt;0,'Załącznik Nr 2 - wydatki'!G563,"")</f>
        <v>24056</v>
      </c>
      <c r="H279" s="33">
        <f>IF('Załącznik Nr 2 - wydatki'!H563&gt;0,'Załącznik Nr 2 - wydatki'!H563,"")</f>
        <v>10547</v>
      </c>
      <c r="I279" s="33">
        <f>IF('Załącznik Nr 2 - wydatki'!I563&gt;0,'Załącznik Nr 2 - wydatki'!I563,"")</f>
      </c>
      <c r="J279" s="33">
        <f>IF('Załącznik Nr 2 - wydatki'!J563&gt;0,'Załącznik Nr 2 - wydatki'!J563,"")</f>
        <v>13509</v>
      </c>
      <c r="K279" s="64">
        <f t="shared" si="39"/>
        <v>1.022919590083769</v>
      </c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</row>
    <row r="280" spans="1:119" s="5" customFormat="1" ht="13.5" thickBot="1">
      <c r="A280" s="74"/>
      <c r="B280" s="94"/>
      <c r="C280" s="163" t="s">
        <v>187</v>
      </c>
      <c r="D280" s="74">
        <v>4120</v>
      </c>
      <c r="E280" s="33">
        <f>IF('Załącznik Nr 2 - wydatki'!E564&gt;0,'Załącznik Nr 2 - wydatki'!E564,"")</f>
        <v>3344</v>
      </c>
      <c r="F280" s="33">
        <f>IF('Załącznik Nr 2 - wydatki'!F564&gt;0,'Załącznik Nr 2 - wydatki'!F564,"")</f>
        <v>3421</v>
      </c>
      <c r="G280" s="33">
        <f>IF('Załącznik Nr 2 - wydatki'!G564&gt;0,'Załącznik Nr 2 - wydatki'!G564,"")</f>
        <v>3421</v>
      </c>
      <c r="H280" s="33">
        <f>IF('Załącznik Nr 2 - wydatki'!H564&gt;0,'Załącznik Nr 2 - wydatki'!H564,"")</f>
        <v>1500</v>
      </c>
      <c r="I280" s="33">
        <f>IF('Załącznik Nr 2 - wydatki'!I564&gt;0,'Załącznik Nr 2 - wydatki'!I564,"")</f>
      </c>
      <c r="J280" s="33">
        <f>IF('Załącznik Nr 2 - wydatki'!J564&gt;0,'Załącznik Nr 2 - wydatki'!J564,"")</f>
        <v>1921</v>
      </c>
      <c r="K280" s="64">
        <f aca="true" t="shared" si="49" ref="K280:K330">G280/E280</f>
        <v>1.0230263157894737</v>
      </c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</row>
    <row r="281" spans="1:119" s="5" customFormat="1" ht="13.5" thickBot="1">
      <c r="A281" s="74"/>
      <c r="B281" s="94"/>
      <c r="C281" s="163" t="s">
        <v>116</v>
      </c>
      <c r="D281" s="74">
        <v>4210</v>
      </c>
      <c r="E281" s="33">
        <f>IF('Załącznik Nr 2 - wydatki'!E565&gt;0,'Załącznik Nr 2 - wydatki'!E565,"")</f>
        <v>16865</v>
      </c>
      <c r="F281" s="33">
        <f>IF('Załącznik Nr 2 - wydatki'!F565&gt;0,'Załącznik Nr 2 - wydatki'!F565,"")</f>
        <v>22148</v>
      </c>
      <c r="G281" s="33">
        <f>IF('Załącznik Nr 2 - wydatki'!G565&gt;0,'Załącznik Nr 2 - wydatki'!G565,"")</f>
        <v>22148</v>
      </c>
      <c r="H281" s="33">
        <f>IF('Załącznik Nr 2 - wydatki'!H565&gt;0,'Załącznik Nr 2 - wydatki'!H565,"")</f>
        <v>9711</v>
      </c>
      <c r="I281" s="33">
        <f>IF('Załącznik Nr 2 - wydatki'!I565&gt;0,'Załącznik Nr 2 - wydatki'!I565,"")</f>
      </c>
      <c r="J281" s="33">
        <f>IF('Załącznik Nr 2 - wydatki'!J565&gt;0,'Załącznik Nr 2 - wydatki'!J565,"")</f>
        <v>12437</v>
      </c>
      <c r="K281" s="64">
        <f t="shared" si="49"/>
        <v>1.3132522976578713</v>
      </c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</row>
    <row r="282" spans="1:119" s="5" customFormat="1" ht="13.5" thickBot="1">
      <c r="A282" s="74"/>
      <c r="B282" s="94"/>
      <c r="C282" s="163" t="s">
        <v>117</v>
      </c>
      <c r="D282" s="74">
        <v>4260</v>
      </c>
      <c r="E282" s="33">
        <f>IF('Załącznik Nr 2 - wydatki'!E566&gt;0,'Załącznik Nr 2 - wydatki'!E566,"")</f>
        <v>1474</v>
      </c>
      <c r="F282" s="33">
        <f>IF('Załącznik Nr 2 - wydatki'!F566&gt;0,'Załącznik Nr 2 - wydatki'!F566,"")</f>
        <v>1496</v>
      </c>
      <c r="G282" s="33">
        <f>IF('Załącznik Nr 2 - wydatki'!G566&gt;0,'Załącznik Nr 2 - wydatki'!G566,"")</f>
        <v>1496</v>
      </c>
      <c r="H282" s="33">
        <f>IF('Załącznik Nr 2 - wydatki'!H566&gt;0,'Załącznik Nr 2 - wydatki'!H566,"")</f>
        <v>356</v>
      </c>
      <c r="I282" s="33">
        <f>IF('Załącznik Nr 2 - wydatki'!I566&gt;0,'Załącznik Nr 2 - wydatki'!I566,"")</f>
      </c>
      <c r="J282" s="33">
        <f>IF('Załącznik Nr 2 - wydatki'!J566&gt;0,'Załącznik Nr 2 - wydatki'!J566,"")</f>
        <v>1140</v>
      </c>
      <c r="K282" s="64">
        <f t="shared" si="49"/>
        <v>1.0149253731343284</v>
      </c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</row>
    <row r="283" spans="1:119" s="5" customFormat="1" ht="13.5" thickBot="1">
      <c r="A283" s="74"/>
      <c r="B283" s="94"/>
      <c r="C283" s="163" t="s">
        <v>119</v>
      </c>
      <c r="D283" s="74">
        <v>4300</v>
      </c>
      <c r="E283" s="33">
        <f>IF('Załącznik Nr 2 - wydatki'!E567&gt;0,'Załącznik Nr 2 - wydatki'!E567,"")</f>
        <v>25453</v>
      </c>
      <c r="F283" s="33">
        <f>IF('Załącznik Nr 2 - wydatki'!F567&gt;0,'Załącznik Nr 2 - wydatki'!F567,"")</f>
        <v>22835</v>
      </c>
      <c r="G283" s="33">
        <f>IF('Załącznik Nr 2 - wydatki'!G567&gt;0,'Załącznik Nr 2 - wydatki'!G567,"")</f>
        <v>22835</v>
      </c>
      <c r="H283" s="33">
        <f>IF('Załącznik Nr 2 - wydatki'!H567&gt;0,'Załącznik Nr 2 - wydatki'!H567,"")</f>
        <v>10012</v>
      </c>
      <c r="I283" s="33">
        <f>IF('Załącznik Nr 2 - wydatki'!I567&gt;0,'Załącznik Nr 2 - wydatki'!I567,"")</f>
      </c>
      <c r="J283" s="33">
        <f>IF('Załącznik Nr 2 - wydatki'!J567&gt;0,'Załącznik Nr 2 - wydatki'!J567,"")</f>
        <v>12823</v>
      </c>
      <c r="K283" s="64">
        <f t="shared" si="49"/>
        <v>0.8971437551565631</v>
      </c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</row>
    <row r="284" spans="1:119" s="5" customFormat="1" ht="13.5" thickBot="1">
      <c r="A284" s="74"/>
      <c r="B284" s="94"/>
      <c r="C284" s="167" t="s">
        <v>120</v>
      </c>
      <c r="D284" s="74">
        <v>4410</v>
      </c>
      <c r="E284" s="33">
        <f>IF('Załącznik Nr 2 - wydatki'!E568&gt;0,'Załącznik Nr 2 - wydatki'!E568,"")</f>
        <v>2000</v>
      </c>
      <c r="F284" s="33">
        <f>IF('Załącznik Nr 2 - wydatki'!F568&gt;0,'Załącznik Nr 2 - wydatki'!F568,"")</f>
        <v>2000</v>
      </c>
      <c r="G284" s="33">
        <f>IF('Załącznik Nr 2 - wydatki'!G568&gt;0,'Załącznik Nr 2 - wydatki'!G568,"")</f>
        <v>2000</v>
      </c>
      <c r="H284" s="33">
        <f>IF('Załącznik Nr 2 - wydatki'!H568&gt;0,'Załącznik Nr 2 - wydatki'!H568,"")</f>
        <v>1000</v>
      </c>
      <c r="I284" s="33"/>
      <c r="J284" s="33">
        <f>IF('Załącznik Nr 2 - wydatki'!J568&gt;0,'Załącznik Nr 2 - wydatki'!J568,"")</f>
        <v>1000</v>
      </c>
      <c r="K284" s="64">
        <f t="shared" si="49"/>
        <v>1</v>
      </c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</row>
    <row r="285" spans="1:119" s="5" customFormat="1" ht="13.5" thickBot="1">
      <c r="A285" s="74"/>
      <c r="B285" s="94"/>
      <c r="C285" s="167" t="s">
        <v>304</v>
      </c>
      <c r="D285" s="74">
        <v>4440</v>
      </c>
      <c r="E285" s="33">
        <f>IF('Załącznik Nr 2 - wydatki'!E569&gt;0,'Załącznik Nr 2 - wydatki'!E569,"")</f>
        <v>2933</v>
      </c>
      <c r="F285" s="33">
        <f>IF('Załącznik Nr 2 - wydatki'!F569&gt;0,'Załącznik Nr 2 - wydatki'!F569,"")</f>
        <v>2977</v>
      </c>
      <c r="G285" s="33">
        <f>IF('Załącznik Nr 2 - wydatki'!G569&gt;0,'Załącznik Nr 2 - wydatki'!G569,"")</f>
        <v>2977</v>
      </c>
      <c r="H285" s="33">
        <f>IF('Załącznik Nr 2 - wydatki'!H569&gt;0,'Załącznik Nr 2 - wydatki'!H569,"")</f>
        <v>1477</v>
      </c>
      <c r="I285" s="33">
        <f>IF('Załącznik Nr 2 - wydatki'!I569&gt;0,'Załącznik Nr 2 - wydatki'!I569,"")</f>
      </c>
      <c r="J285" s="33">
        <f>IF('Załącznik Nr 2 - wydatki'!J569&gt;0,'Załącznik Nr 2 - wydatki'!J569,"")</f>
        <v>1500</v>
      </c>
      <c r="K285" s="64">
        <f t="shared" si="49"/>
        <v>1.0150017047391748</v>
      </c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</row>
    <row r="286" spans="1:119" s="5" customFormat="1" ht="13.5" thickBot="1">
      <c r="A286" s="74"/>
      <c r="B286" s="94"/>
      <c r="C286" s="453" t="s">
        <v>381</v>
      </c>
      <c r="D286" s="74">
        <v>4170</v>
      </c>
      <c r="E286" s="33">
        <f>IF('Załącznik Nr 2 - wydatki'!E570&gt;0,'Załącznik Nr 2 - wydatki'!E570,"")</f>
        <v>30000</v>
      </c>
      <c r="F286" s="33">
        <f>IF('Załącznik Nr 2 - wydatki'!F570&gt;0,'Załącznik Nr 2 - wydatki'!F570,"")</f>
        <v>30450</v>
      </c>
      <c r="G286" s="33">
        <f>IF('Załącznik Nr 2 - wydatki'!G570&gt;0,'Załącznik Nr 2 - wydatki'!G570,"")</f>
        <v>30450</v>
      </c>
      <c r="H286" s="33">
        <f>IF('Załącznik Nr 2 - wydatki'!H570&gt;0,'Załącznik Nr 2 - wydatki'!H570,"")</f>
        <v>13350</v>
      </c>
      <c r="I286" s="33">
        <f>IF('Załącznik Nr 2 - wydatki'!I570&gt;0,'Załącznik Nr 2 - wydatki'!I570,"")</f>
      </c>
      <c r="J286" s="33">
        <f>IF('Załącznik Nr 2 - wydatki'!J570&gt;0,'Załącznik Nr 2 - wydatki'!J570,"")</f>
        <v>17100</v>
      </c>
      <c r="K286" s="64">
        <f t="shared" si="49"/>
        <v>1.015</v>
      </c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</row>
    <row r="287" spans="1:119" s="5" customFormat="1" ht="13.5" thickBot="1">
      <c r="A287" s="257"/>
      <c r="B287" s="94"/>
      <c r="C287" s="91" t="s">
        <v>228</v>
      </c>
      <c r="D287" s="257">
        <v>6060</v>
      </c>
      <c r="E287" s="33">
        <f>IF('Załącznik Nr 2 - wydatki'!E571&gt;0,'Załącznik Nr 2 - wydatki'!E571,"")</f>
      </c>
      <c r="F287" s="33">
        <f>IF('Załącznik Nr 2 - wydatki'!F571&gt;0,'Załącznik Nr 2 - wydatki'!F571,"")</f>
      </c>
      <c r="G287" s="33">
        <f>IF('Załącznik Nr 2 - wydatki'!G571&gt;0,'Załącznik Nr 2 - wydatki'!G571,"")</f>
      </c>
      <c r="H287" s="33">
        <f>IF('Załącznik Nr 2 - wydatki'!H571&gt;0,'Załącznik Nr 2 - wydatki'!H571,"")</f>
      </c>
      <c r="I287" s="33">
        <f>IF('Załącznik Nr 2 - wydatki'!I571&gt;0,'Załącznik Nr 2 - wydatki'!I571,"")</f>
      </c>
      <c r="J287" s="33">
        <f>IF('Załącznik Nr 2 - wydatki'!J571&gt;0,'Załącznik Nr 2 - wydatki'!J571,"")</f>
      </c>
      <c r="K287" s="64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</row>
    <row r="288" spans="1:119" s="5" customFormat="1" ht="13.5" thickBot="1">
      <c r="A288" s="257"/>
      <c r="B288" s="101" t="s">
        <v>383</v>
      </c>
      <c r="C288" s="258" t="s">
        <v>382</v>
      </c>
      <c r="D288" s="259"/>
      <c r="E288" s="260">
        <f aca="true" t="shared" si="50" ref="E288:J288">SUM(E289:E290)</f>
        <v>55923</v>
      </c>
      <c r="F288" s="260">
        <f t="shared" si="50"/>
        <v>0</v>
      </c>
      <c r="G288" s="260">
        <f t="shared" si="50"/>
        <v>0</v>
      </c>
      <c r="H288" s="260">
        <f t="shared" si="50"/>
        <v>0</v>
      </c>
      <c r="I288" s="260">
        <f t="shared" si="50"/>
        <v>0</v>
      </c>
      <c r="J288" s="260">
        <f t="shared" si="50"/>
        <v>0</v>
      </c>
      <c r="K288" s="64">
        <f t="shared" si="49"/>
        <v>0</v>
      </c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</row>
    <row r="289" spans="1:119" s="5" customFormat="1" ht="13.5" thickBot="1">
      <c r="A289" s="74"/>
      <c r="B289" s="94"/>
      <c r="C289" s="484" t="s">
        <v>384</v>
      </c>
      <c r="D289" s="255">
        <v>3020</v>
      </c>
      <c r="E289" s="41">
        <f>IF('Załącznik Nr 2 - wydatki'!E573&gt;0,'Załącznik Nr 2 - wydatki'!E573,"")</f>
        <v>30411</v>
      </c>
      <c r="F289" s="41">
        <f>IF('Załącznik Nr 2 - wydatki'!F573&gt;0,'Załącznik Nr 2 - wydatki'!F573,"")</f>
      </c>
      <c r="G289" s="41">
        <f>IF('Załącznik Nr 2 - wydatki'!G573&gt;0,'Załącznik Nr 2 - wydatki'!G573,"")</f>
      </c>
      <c r="H289" s="41">
        <f>IF('Załącznik Nr 2 - wydatki'!H573&gt;0,'Załącznik Nr 2 - wydatki'!H573,"")</f>
      </c>
      <c r="I289" s="41">
        <f>IF('Załącznik Nr 2 - wydatki'!I573&gt;0,'Załącznik Nr 2 - wydatki'!I573,"")</f>
      </c>
      <c r="J289" s="41">
        <f>IF('Załącznik Nr 2 - wydatki'!J573&gt;0,'Załącznik Nr 2 - wydatki'!J573,"")</f>
      </c>
      <c r="K289" s="64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</row>
    <row r="290" spans="1:119" s="5" customFormat="1" ht="13.5" thickBot="1">
      <c r="A290" s="74"/>
      <c r="B290" s="99"/>
      <c r="C290" s="484" t="s">
        <v>230</v>
      </c>
      <c r="D290" s="255">
        <v>3110</v>
      </c>
      <c r="E290" s="41">
        <f>IF('Załącznik Nr 2 - wydatki'!E574&gt;0,'Załącznik Nr 2 - wydatki'!E574,"")</f>
        <v>25512</v>
      </c>
      <c r="F290" s="41">
        <f>IF('Załącznik Nr 2 - wydatki'!F574&gt;0,'Załącznik Nr 2 - wydatki'!F574,"")</f>
      </c>
      <c r="G290" s="41">
        <f>IF('Załącznik Nr 2 - wydatki'!G574&gt;0,'Załącznik Nr 2 - wydatki'!G574,"")</f>
      </c>
      <c r="H290" s="41">
        <f>IF('Załącznik Nr 2 - wydatki'!H574&gt;0,'Załącznik Nr 2 - wydatki'!H574,"")</f>
      </c>
      <c r="I290" s="41">
        <f>IF('Załącznik Nr 2 - wydatki'!I574&gt;0,'Załącznik Nr 2 - wydatki'!I574,"")</f>
      </c>
      <c r="J290" s="41">
        <f>IF('Załącznik Nr 2 - wydatki'!J574&gt;0,'Załącznik Nr 2 - wydatki'!J574,"")</f>
      </c>
      <c r="K290" s="64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</row>
    <row r="291" spans="1:119" s="13" customFormat="1" ht="21.75" customHeight="1" thickBot="1">
      <c r="A291" s="162">
        <v>854</v>
      </c>
      <c r="B291" s="172"/>
      <c r="C291" s="196" t="s">
        <v>235</v>
      </c>
      <c r="D291" s="210"/>
      <c r="E291" s="24">
        <f aca="true" t="shared" si="51" ref="E291:J291">SUM(E292+E295+E299+E302+E305)</f>
        <v>3872434</v>
      </c>
      <c r="F291" s="24">
        <f t="shared" si="51"/>
        <v>3682131</v>
      </c>
      <c r="G291" s="24">
        <f t="shared" si="51"/>
        <v>3637131</v>
      </c>
      <c r="H291" s="24">
        <f t="shared" si="51"/>
        <v>370570</v>
      </c>
      <c r="I291" s="24">
        <f t="shared" si="51"/>
        <v>3266561</v>
      </c>
      <c r="J291" s="24">
        <f t="shared" si="51"/>
        <v>0</v>
      </c>
      <c r="K291" s="64">
        <f t="shared" si="49"/>
        <v>0.9392364079026266</v>
      </c>
      <c r="L291" s="241"/>
      <c r="M291" s="241"/>
      <c r="N291" s="241"/>
      <c r="O291" s="241"/>
      <c r="P291" s="241"/>
      <c r="Q291" s="241"/>
      <c r="R291" s="241"/>
      <c r="S291" s="241"/>
      <c r="T291" s="241"/>
      <c r="U291" s="241"/>
      <c r="V291" s="241"/>
      <c r="W291" s="241"/>
      <c r="X291" s="241"/>
      <c r="Y291" s="241"/>
      <c r="Z291" s="241"/>
      <c r="AA291" s="241"/>
      <c r="AB291" s="241"/>
      <c r="AC291" s="241"/>
      <c r="AD291" s="241"/>
      <c r="AE291" s="241"/>
      <c r="AF291" s="241"/>
      <c r="AG291" s="241"/>
      <c r="AH291" s="241"/>
      <c r="AI291" s="241"/>
      <c r="AJ291" s="241"/>
      <c r="AK291" s="241"/>
      <c r="AL291" s="241"/>
      <c r="AM291" s="241"/>
      <c r="AN291" s="241"/>
      <c r="AO291" s="241"/>
      <c r="AP291" s="241"/>
      <c r="AQ291" s="241"/>
      <c r="AR291" s="241"/>
      <c r="AS291" s="241"/>
      <c r="AT291" s="241"/>
      <c r="AU291" s="241"/>
      <c r="AV291" s="241"/>
      <c r="AW291" s="241"/>
      <c r="AX291" s="241"/>
      <c r="AY291" s="241"/>
      <c r="AZ291" s="241"/>
      <c r="BA291" s="241"/>
      <c r="BB291" s="241"/>
      <c r="BC291" s="241"/>
      <c r="BD291" s="241"/>
      <c r="BE291" s="241"/>
      <c r="BF291" s="241"/>
      <c r="BG291" s="241"/>
      <c r="BH291" s="241"/>
      <c r="BI291" s="241"/>
      <c r="BJ291" s="241"/>
      <c r="BK291" s="241"/>
      <c r="BL291" s="241"/>
      <c r="BM291" s="241"/>
      <c r="BN291" s="241"/>
      <c r="BO291" s="241"/>
      <c r="BP291" s="241"/>
      <c r="BQ291" s="241"/>
      <c r="BR291" s="241"/>
      <c r="BS291" s="241"/>
      <c r="BT291" s="241"/>
      <c r="BU291" s="241"/>
      <c r="BV291" s="241"/>
      <c r="BW291" s="241"/>
      <c r="BX291" s="241"/>
      <c r="BY291" s="241"/>
      <c r="BZ291" s="241"/>
      <c r="CA291" s="241"/>
      <c r="CB291" s="241"/>
      <c r="CC291" s="241"/>
      <c r="CD291" s="241"/>
      <c r="CE291" s="241"/>
      <c r="CF291" s="241"/>
      <c r="CG291" s="241"/>
      <c r="CH291" s="241"/>
      <c r="CI291" s="241"/>
      <c r="CJ291" s="241"/>
      <c r="CK291" s="241"/>
      <c r="CL291" s="241"/>
      <c r="CM291" s="241"/>
      <c r="CN291" s="241"/>
      <c r="CO291" s="241"/>
      <c r="CP291" s="241"/>
      <c r="CQ291" s="241"/>
      <c r="CR291" s="241"/>
      <c r="CS291" s="241"/>
      <c r="CT291" s="241"/>
      <c r="CU291" s="241"/>
      <c r="CV291" s="241"/>
      <c r="CW291" s="241"/>
      <c r="CX291" s="241"/>
      <c r="CY291" s="241"/>
      <c r="CZ291" s="241"/>
      <c r="DA291" s="241"/>
      <c r="DB291" s="241"/>
      <c r="DC291" s="241"/>
      <c r="DD291" s="241"/>
      <c r="DE291" s="241"/>
      <c r="DF291" s="241"/>
      <c r="DG291" s="241"/>
      <c r="DH291" s="241"/>
      <c r="DI291" s="241"/>
      <c r="DJ291" s="241"/>
      <c r="DK291" s="241"/>
      <c r="DL291" s="241"/>
      <c r="DM291" s="241"/>
      <c r="DN291" s="241"/>
      <c r="DO291" s="241"/>
    </row>
    <row r="292" spans="1:119" s="9" customFormat="1" ht="27" customHeight="1" thickBot="1">
      <c r="A292" s="116"/>
      <c r="B292" s="96">
        <v>85406</v>
      </c>
      <c r="C292" s="197" t="s">
        <v>438</v>
      </c>
      <c r="D292" s="200"/>
      <c r="E292" s="25">
        <f aca="true" t="shared" si="52" ref="E292:J292">SUM(E293:E294)</f>
        <v>707729</v>
      </c>
      <c r="F292" s="25">
        <f t="shared" si="52"/>
        <v>717328</v>
      </c>
      <c r="G292" s="25">
        <f t="shared" si="52"/>
        <v>717328</v>
      </c>
      <c r="H292" s="25">
        <f t="shared" si="52"/>
        <v>0</v>
      </c>
      <c r="I292" s="25">
        <f t="shared" si="52"/>
        <v>717328</v>
      </c>
      <c r="J292" s="25">
        <f t="shared" si="52"/>
        <v>0</v>
      </c>
      <c r="K292" s="64">
        <f t="shared" si="49"/>
        <v>1.0135631011305175</v>
      </c>
      <c r="L292" s="239"/>
      <c r="M292" s="239"/>
      <c r="N292" s="239"/>
      <c r="O292" s="239"/>
      <c r="P292" s="239"/>
      <c r="Q292" s="239"/>
      <c r="R292" s="239"/>
      <c r="S292" s="239"/>
      <c r="T292" s="239"/>
      <c r="U292" s="239"/>
      <c r="V292" s="239"/>
      <c r="W292" s="239"/>
      <c r="X292" s="239"/>
      <c r="Y292" s="239"/>
      <c r="Z292" s="239"/>
      <c r="AA292" s="239"/>
      <c r="AB292" s="239"/>
      <c r="AC292" s="239"/>
      <c r="AD292" s="239"/>
      <c r="AE292" s="239"/>
      <c r="AF292" s="239"/>
      <c r="AG292" s="239"/>
      <c r="AH292" s="239"/>
      <c r="AI292" s="239"/>
      <c r="AJ292" s="239"/>
      <c r="AK292" s="239"/>
      <c r="AL292" s="239"/>
      <c r="AM292" s="239"/>
      <c r="AN292" s="239"/>
      <c r="AO292" s="239"/>
      <c r="AP292" s="239"/>
      <c r="AQ292" s="239"/>
      <c r="AR292" s="239"/>
      <c r="AS292" s="239"/>
      <c r="AT292" s="239"/>
      <c r="AU292" s="239"/>
      <c r="AV292" s="239"/>
      <c r="AW292" s="239"/>
      <c r="AX292" s="239"/>
      <c r="AY292" s="239"/>
      <c r="AZ292" s="239"/>
      <c r="BA292" s="239"/>
      <c r="BB292" s="239"/>
      <c r="BC292" s="239"/>
      <c r="BD292" s="239"/>
      <c r="BE292" s="239"/>
      <c r="BF292" s="239"/>
      <c r="BG292" s="239"/>
      <c r="BH292" s="239"/>
      <c r="BI292" s="239"/>
      <c r="BJ292" s="239"/>
      <c r="BK292" s="239"/>
      <c r="BL292" s="239"/>
      <c r="BM292" s="239"/>
      <c r="BN292" s="239"/>
      <c r="BO292" s="239"/>
      <c r="BP292" s="239"/>
      <c r="BQ292" s="239"/>
      <c r="BR292" s="239"/>
      <c r="BS292" s="239"/>
      <c r="BT292" s="239"/>
      <c r="BU292" s="239"/>
      <c r="BV292" s="239"/>
      <c r="BW292" s="239"/>
      <c r="BX292" s="239"/>
      <c r="BY292" s="239"/>
      <c r="BZ292" s="239"/>
      <c r="CA292" s="239"/>
      <c r="CB292" s="239"/>
      <c r="CC292" s="239"/>
      <c r="CD292" s="239"/>
      <c r="CE292" s="239"/>
      <c r="CF292" s="239"/>
      <c r="CG292" s="239"/>
      <c r="CH292" s="239"/>
      <c r="CI292" s="239"/>
      <c r="CJ292" s="239"/>
      <c r="CK292" s="239"/>
      <c r="CL292" s="239"/>
      <c r="CM292" s="239"/>
      <c r="CN292" s="239"/>
      <c r="CO292" s="239"/>
      <c r="CP292" s="239"/>
      <c r="CQ292" s="239"/>
      <c r="CR292" s="239"/>
      <c r="CS292" s="239"/>
      <c r="CT292" s="239"/>
      <c r="CU292" s="239"/>
      <c r="CV292" s="239"/>
      <c r="CW292" s="239"/>
      <c r="CX292" s="239"/>
      <c r="CY292" s="239"/>
      <c r="CZ292" s="239"/>
      <c r="DA292" s="239"/>
      <c r="DB292" s="239"/>
      <c r="DC292" s="239"/>
      <c r="DD292" s="239"/>
      <c r="DE292" s="239"/>
      <c r="DF292" s="239"/>
      <c r="DG292" s="239"/>
      <c r="DH292" s="239"/>
      <c r="DI292" s="239"/>
      <c r="DJ292" s="239"/>
      <c r="DK292" s="239"/>
      <c r="DL292" s="239"/>
      <c r="DM292" s="239"/>
      <c r="DN292" s="239"/>
      <c r="DO292" s="239"/>
    </row>
    <row r="293" spans="1:119" s="5" customFormat="1" ht="13.5" thickBot="1">
      <c r="A293" s="74"/>
      <c r="B293" s="94"/>
      <c r="C293" s="90" t="s">
        <v>92</v>
      </c>
      <c r="D293" s="71">
        <v>2650</v>
      </c>
      <c r="E293" s="28">
        <f>IF('Załącznik Nr 2 - wydatki'!E579&gt;0,'Załącznik Nr 2 - wydatki'!E579,"")</f>
        <v>707729</v>
      </c>
      <c r="F293" s="28">
        <f>IF('Załącznik Nr 2 - wydatki'!F579&gt;0,'Załącznik Nr 2 - wydatki'!F579,"")</f>
        <v>717328</v>
      </c>
      <c r="G293" s="28">
        <f>IF('Załącznik Nr 2 - wydatki'!G579&gt;0,'Załącznik Nr 2 - wydatki'!G579,"")</f>
        <v>717328</v>
      </c>
      <c r="H293" s="28">
        <f>IF('Załącznik Nr 2 - wydatki'!H579&gt;0,'Załącznik Nr 2 - wydatki'!H579,"")</f>
      </c>
      <c r="I293" s="28">
        <f>IF('Załącznik Nr 2 - wydatki'!I579&gt;0,'Załącznik Nr 2 - wydatki'!I579,"")</f>
        <v>717328</v>
      </c>
      <c r="J293" s="28">
        <f>IF('Załącznik Nr 2 - wydatki'!J579&gt;0,'Załącznik Nr 2 - wydatki'!J579,"")</f>
      </c>
      <c r="K293" s="64">
        <f t="shared" si="49"/>
        <v>1.0135631011305175</v>
      </c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</row>
    <row r="294" spans="1:119" s="5" customFormat="1" ht="13.5" thickBot="1">
      <c r="A294" s="74"/>
      <c r="B294" s="97"/>
      <c r="C294" s="163"/>
      <c r="D294" s="71"/>
      <c r="E294" s="28">
        <f>IF('Załącznik Nr 2 - wydatki'!E580&gt;0,'Załącznik Nr 2 - wydatki'!E580,"")</f>
      </c>
      <c r="F294" s="28"/>
      <c r="G294" s="28"/>
      <c r="H294" s="28"/>
      <c r="I294" s="28"/>
      <c r="J294" s="28"/>
      <c r="K294" s="64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</row>
    <row r="295" spans="1:119" s="9" customFormat="1" ht="18" customHeight="1" thickBot="1">
      <c r="A295" s="116"/>
      <c r="B295" s="96">
        <v>85410</v>
      </c>
      <c r="C295" s="168" t="s">
        <v>238</v>
      </c>
      <c r="D295" s="200"/>
      <c r="E295" s="38">
        <f aca="true" t="shared" si="53" ref="E295:J295">SUM(E296:E298)</f>
        <v>2363331</v>
      </c>
      <c r="F295" s="38">
        <f t="shared" si="53"/>
        <v>2594233</v>
      </c>
      <c r="G295" s="38">
        <f t="shared" si="53"/>
        <v>2549233</v>
      </c>
      <c r="H295" s="38">
        <f t="shared" si="53"/>
        <v>0</v>
      </c>
      <c r="I295" s="38">
        <f t="shared" si="53"/>
        <v>2549233</v>
      </c>
      <c r="J295" s="38">
        <f t="shared" si="53"/>
        <v>0</v>
      </c>
      <c r="K295" s="64">
        <f t="shared" si="49"/>
        <v>1.0786610085510662</v>
      </c>
      <c r="L295" s="239"/>
      <c r="M295" s="239"/>
      <c r="N295" s="239"/>
      <c r="O295" s="239"/>
      <c r="P295" s="239"/>
      <c r="Q295" s="239"/>
      <c r="R295" s="239"/>
      <c r="S295" s="239"/>
      <c r="T295" s="239"/>
      <c r="U295" s="239"/>
      <c r="V295" s="239"/>
      <c r="W295" s="239"/>
      <c r="X295" s="239"/>
      <c r="Y295" s="239"/>
      <c r="Z295" s="239"/>
      <c r="AA295" s="239"/>
      <c r="AB295" s="239"/>
      <c r="AC295" s="239"/>
      <c r="AD295" s="239"/>
      <c r="AE295" s="239"/>
      <c r="AF295" s="239"/>
      <c r="AG295" s="239"/>
      <c r="AH295" s="239"/>
      <c r="AI295" s="239"/>
      <c r="AJ295" s="239"/>
      <c r="AK295" s="239"/>
      <c r="AL295" s="239"/>
      <c r="AM295" s="239"/>
      <c r="AN295" s="239"/>
      <c r="AO295" s="239"/>
      <c r="AP295" s="239"/>
      <c r="AQ295" s="239"/>
      <c r="AR295" s="239"/>
      <c r="AS295" s="239"/>
      <c r="AT295" s="239"/>
      <c r="AU295" s="239"/>
      <c r="AV295" s="239"/>
      <c r="AW295" s="239"/>
      <c r="AX295" s="239"/>
      <c r="AY295" s="239"/>
      <c r="AZ295" s="239"/>
      <c r="BA295" s="239"/>
      <c r="BB295" s="239"/>
      <c r="BC295" s="239"/>
      <c r="BD295" s="239"/>
      <c r="BE295" s="239"/>
      <c r="BF295" s="239"/>
      <c r="BG295" s="239"/>
      <c r="BH295" s="239"/>
      <c r="BI295" s="239"/>
      <c r="BJ295" s="239"/>
      <c r="BK295" s="239"/>
      <c r="BL295" s="239"/>
      <c r="BM295" s="239"/>
      <c r="BN295" s="239"/>
      <c r="BO295" s="239"/>
      <c r="BP295" s="239"/>
      <c r="BQ295" s="239"/>
      <c r="BR295" s="239"/>
      <c r="BS295" s="239"/>
      <c r="BT295" s="239"/>
      <c r="BU295" s="239"/>
      <c r="BV295" s="239"/>
      <c r="BW295" s="239"/>
      <c r="BX295" s="239"/>
      <c r="BY295" s="239"/>
      <c r="BZ295" s="239"/>
      <c r="CA295" s="239"/>
      <c r="CB295" s="239"/>
      <c r="CC295" s="239"/>
      <c r="CD295" s="239"/>
      <c r="CE295" s="239"/>
      <c r="CF295" s="239"/>
      <c r="CG295" s="239"/>
      <c r="CH295" s="239"/>
      <c r="CI295" s="239"/>
      <c r="CJ295" s="239"/>
      <c r="CK295" s="239"/>
      <c r="CL295" s="239"/>
      <c r="CM295" s="239"/>
      <c r="CN295" s="239"/>
      <c r="CO295" s="239"/>
      <c r="CP295" s="239"/>
      <c r="CQ295" s="239"/>
      <c r="CR295" s="239"/>
      <c r="CS295" s="239"/>
      <c r="CT295" s="239"/>
      <c r="CU295" s="239"/>
      <c r="CV295" s="239"/>
      <c r="CW295" s="239"/>
      <c r="CX295" s="239"/>
      <c r="CY295" s="239"/>
      <c r="CZ295" s="239"/>
      <c r="DA295" s="239"/>
      <c r="DB295" s="239"/>
      <c r="DC295" s="239"/>
      <c r="DD295" s="239"/>
      <c r="DE295" s="239"/>
      <c r="DF295" s="239"/>
      <c r="DG295" s="239"/>
      <c r="DH295" s="239"/>
      <c r="DI295" s="239"/>
      <c r="DJ295" s="239"/>
      <c r="DK295" s="239"/>
      <c r="DL295" s="239"/>
      <c r="DM295" s="239"/>
      <c r="DN295" s="239"/>
      <c r="DO295" s="239"/>
    </row>
    <row r="296" spans="1:119" s="5" customFormat="1" ht="24.75" thickBot="1">
      <c r="A296" s="74"/>
      <c r="B296" s="94"/>
      <c r="C296" s="192" t="s">
        <v>414</v>
      </c>
      <c r="D296" s="71">
        <v>2540</v>
      </c>
      <c r="E296" s="28">
        <f>IF('Załącznik Nr 2 - wydatki'!E582&gt;0,'Załącznik Nr 2 - wydatki'!E582,"")</f>
        <v>182556</v>
      </c>
      <c r="F296" s="28">
        <f>IF('Załącznik Nr 2 - wydatki'!F582&gt;0,'Załącznik Nr 2 - wydatki'!F582,"")</f>
        <v>185550</v>
      </c>
      <c r="G296" s="28">
        <f>IF('Załącznik Nr 2 - wydatki'!G582&gt;0,'Załącznik Nr 2 - wydatki'!G582,"")</f>
        <v>185550</v>
      </c>
      <c r="H296" s="28">
        <f>IF('Załącznik Nr 2 - wydatki'!H582&gt;0,'Załącznik Nr 2 - wydatki'!H582,"")</f>
      </c>
      <c r="I296" s="28">
        <f>IF('Załącznik Nr 2 - wydatki'!I582&gt;0,'Załącznik Nr 2 - wydatki'!I582,"")</f>
        <v>185550</v>
      </c>
      <c r="J296" s="28">
        <f>IF('Załącznik Nr 2 - wydatki'!J582&gt;0,'Załącznik Nr 2 - wydatki'!J582,"")</f>
      </c>
      <c r="K296" s="64">
        <f t="shared" si="49"/>
        <v>1.0164004469861303</v>
      </c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</row>
    <row r="297" spans="1:119" s="5" customFormat="1" ht="13.5" thickBot="1">
      <c r="A297" s="74"/>
      <c r="B297" s="94"/>
      <c r="C297" s="90" t="s">
        <v>103</v>
      </c>
      <c r="D297" s="71">
        <v>2650</v>
      </c>
      <c r="E297" s="28">
        <f>IF('Załącznik Nr 2 - wydatki'!E583&gt;0,'Załącznik Nr 2 - wydatki'!E583,"")</f>
        <v>2166775</v>
      </c>
      <c r="F297" s="28">
        <f>IF('Załącznik Nr 2 - wydatki'!F583&gt;0,'Załącznik Nr 2 - wydatki'!F583,"")</f>
        <v>2263683</v>
      </c>
      <c r="G297" s="28">
        <f>IF('Załącznik Nr 2 - wydatki'!G583&gt;0,'Załącznik Nr 2 - wydatki'!G583,"")</f>
        <v>2218683</v>
      </c>
      <c r="H297" s="28">
        <f>IF('Załącznik Nr 2 - wydatki'!H583&gt;0,'Załącznik Nr 2 - wydatki'!H583,"")</f>
      </c>
      <c r="I297" s="28">
        <f>IF('Załącznik Nr 2 - wydatki'!I583&gt;0,'Załącznik Nr 2 - wydatki'!I583,"")</f>
        <v>2218683</v>
      </c>
      <c r="J297" s="28">
        <f>IF('Załącznik Nr 2 - wydatki'!J583&gt;0,'Załącznik Nr 2 - wydatki'!J583,"")</f>
      </c>
      <c r="K297" s="64">
        <f t="shared" si="49"/>
        <v>1.0239563406445062</v>
      </c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</row>
    <row r="298" spans="1:119" s="5" customFormat="1" ht="36.75" thickBot="1">
      <c r="A298" s="74"/>
      <c r="B298" s="97"/>
      <c r="C298" s="90" t="s">
        <v>416</v>
      </c>
      <c r="D298" s="71">
        <v>6210</v>
      </c>
      <c r="E298" s="28">
        <f>IF('Załącznik Nr 2 - wydatki'!E584&gt;0,'Załącznik Nr 2 - wydatki'!E584,"")</f>
        <v>14000</v>
      </c>
      <c r="F298" s="28">
        <f>IF('Załącznik Nr 2 - wydatki'!F584&gt;0,'Załącznik Nr 2 - wydatki'!F584,"")</f>
        <v>145000</v>
      </c>
      <c r="G298" s="28">
        <f>IF('Załącznik Nr 2 - wydatki'!G584&gt;0,'Załącznik Nr 2 - wydatki'!G584,"")</f>
        <v>145000</v>
      </c>
      <c r="H298" s="28">
        <f>IF('Załącznik Nr 2 - wydatki'!H584&gt;0,'Załącznik Nr 2 - wydatki'!H584,"")</f>
      </c>
      <c r="I298" s="28">
        <f>IF('Załącznik Nr 2 - wydatki'!I584&gt;0,'Załącznik Nr 2 - wydatki'!I584,"")</f>
        <v>145000</v>
      </c>
      <c r="J298" s="28">
        <f>IF('Załącznik Nr 2 - wydatki'!J584&gt;0,'Załącznik Nr 2 - wydatki'!J584,"")</f>
      </c>
      <c r="K298" s="64">
        <f t="shared" si="49"/>
        <v>10.357142857142858</v>
      </c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</row>
    <row r="299" spans="1:119" s="5" customFormat="1" ht="13.5" thickBot="1">
      <c r="A299" s="74"/>
      <c r="B299" s="101" t="s">
        <v>491</v>
      </c>
      <c r="C299" s="170" t="s">
        <v>242</v>
      </c>
      <c r="D299" s="70"/>
      <c r="E299" s="38">
        <f aca="true" t="shared" si="54" ref="E299:J299">SUM(E300:E301)</f>
        <v>761576</v>
      </c>
      <c r="F299" s="38">
        <f t="shared" si="54"/>
        <v>326769</v>
      </c>
      <c r="G299" s="38">
        <f t="shared" si="54"/>
        <v>326769</v>
      </c>
      <c r="H299" s="38">
        <f t="shared" si="54"/>
        <v>326769</v>
      </c>
      <c r="I299" s="38">
        <f t="shared" si="54"/>
        <v>0</v>
      </c>
      <c r="J299" s="38">
        <f t="shared" si="54"/>
        <v>0</v>
      </c>
      <c r="K299" s="64">
        <f t="shared" si="49"/>
        <v>0.42906945597025115</v>
      </c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</row>
    <row r="300" spans="1:119" s="5" customFormat="1" ht="13.5" thickBot="1">
      <c r="A300" s="74"/>
      <c r="B300" s="97"/>
      <c r="C300" s="163" t="s">
        <v>316</v>
      </c>
      <c r="D300" s="71">
        <v>3248</v>
      </c>
      <c r="E300" s="28">
        <f>IF('Załącznik Nr 2 - wydatki'!E586&gt;0,'Załącznik Nr 2 - wydatki'!E586,"")</f>
        <v>522478</v>
      </c>
      <c r="F300" s="28">
        <f>IF('Załącznik Nr 2 - wydatki'!F586&gt;0,'Załącznik Nr 2 - wydatki'!F586,"")</f>
        <v>228738</v>
      </c>
      <c r="G300" s="28">
        <f>IF('Załącznik Nr 2 - wydatki'!G586&gt;0,'Załącznik Nr 2 - wydatki'!G586,"")</f>
        <v>228738</v>
      </c>
      <c r="H300" s="28">
        <f>IF('Załącznik Nr 2 - wydatki'!H586&gt;0,'Załącznik Nr 2 - wydatki'!H586,"")</f>
        <v>228738</v>
      </c>
      <c r="I300" s="28">
        <f>IF('Załącznik Nr 2 - wydatki'!I586&gt;0,'Załącznik Nr 2 - wydatki'!I586,"")</f>
      </c>
      <c r="J300" s="28">
        <f>IF('Załącznik Nr 2 - wydatki'!J586&gt;0,'Załącznik Nr 2 - wydatki'!J586,"")</f>
      </c>
      <c r="K300" s="64">
        <f t="shared" si="49"/>
        <v>0.4377945100080769</v>
      </c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</row>
    <row r="301" spans="1:119" s="5" customFormat="1" ht="13.5" thickBot="1">
      <c r="A301" s="74"/>
      <c r="B301" s="94"/>
      <c r="C301" s="163" t="s">
        <v>317</v>
      </c>
      <c r="D301" s="71">
        <v>3249</v>
      </c>
      <c r="E301" s="28">
        <f>IF('Załącznik Nr 2 - wydatki'!E588&gt;0,'Załącznik Nr 2 - wydatki'!E588,"")</f>
        <v>239098</v>
      </c>
      <c r="F301" s="28">
        <f>IF('Załącznik Nr 2 - wydatki'!F588&gt;0,'Załącznik Nr 2 - wydatki'!F588,"")</f>
        <v>98031</v>
      </c>
      <c r="G301" s="28">
        <f>IF('Załącznik Nr 2 - wydatki'!G588&gt;0,'Załącznik Nr 2 - wydatki'!G588,"")</f>
        <v>98031</v>
      </c>
      <c r="H301" s="28">
        <f>IF('Załącznik Nr 2 - wydatki'!H588&gt;0,'Załącznik Nr 2 - wydatki'!H588,"")</f>
        <v>98031</v>
      </c>
      <c r="I301" s="28">
        <f>IF('Załącznik Nr 2 - wydatki'!I588&gt;0,'Załącznik Nr 2 - wydatki'!I588,"")</f>
      </c>
      <c r="J301" s="28">
        <f>IF('Załącznik Nr 2 - wydatki'!J588&gt;0,'Załącznik Nr 2 - wydatki'!J588,"")</f>
      </c>
      <c r="K301" s="64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</row>
    <row r="302" spans="1:119" s="13" customFormat="1" ht="18" customHeight="1" thickBot="1">
      <c r="A302" s="128"/>
      <c r="B302" s="95" t="s">
        <v>295</v>
      </c>
      <c r="C302" s="168" t="s">
        <v>296</v>
      </c>
      <c r="D302" s="200"/>
      <c r="E302" s="25">
        <f aca="true" t="shared" si="55" ref="E302:J302">SUM(E303:E304)</f>
        <v>12831</v>
      </c>
      <c r="F302" s="25">
        <f t="shared" si="55"/>
        <v>13639</v>
      </c>
      <c r="G302" s="25">
        <f t="shared" si="55"/>
        <v>13639</v>
      </c>
      <c r="H302" s="25">
        <f t="shared" si="55"/>
        <v>13639</v>
      </c>
      <c r="I302" s="25">
        <f t="shared" si="55"/>
        <v>0</v>
      </c>
      <c r="J302" s="25">
        <f t="shared" si="55"/>
        <v>0</v>
      </c>
      <c r="K302" s="64">
        <f t="shared" si="49"/>
        <v>1.0629724885044034</v>
      </c>
      <c r="L302" s="241"/>
      <c r="M302" s="241"/>
      <c r="N302" s="241"/>
      <c r="O302" s="241"/>
      <c r="P302" s="241"/>
      <c r="Q302" s="241"/>
      <c r="R302" s="241"/>
      <c r="S302" s="241"/>
      <c r="T302" s="241"/>
      <c r="U302" s="241"/>
      <c r="V302" s="241"/>
      <c r="W302" s="241"/>
      <c r="X302" s="241"/>
      <c r="Y302" s="241"/>
      <c r="Z302" s="241"/>
      <c r="AA302" s="241"/>
      <c r="AB302" s="241"/>
      <c r="AC302" s="241"/>
      <c r="AD302" s="241"/>
      <c r="AE302" s="241"/>
      <c r="AF302" s="241"/>
      <c r="AG302" s="241"/>
      <c r="AH302" s="241"/>
      <c r="AI302" s="241"/>
      <c r="AJ302" s="241"/>
      <c r="AK302" s="241"/>
      <c r="AL302" s="241"/>
      <c r="AM302" s="241"/>
      <c r="AN302" s="241"/>
      <c r="AO302" s="241"/>
      <c r="AP302" s="241"/>
      <c r="AQ302" s="241"/>
      <c r="AR302" s="241"/>
      <c r="AS302" s="241"/>
      <c r="AT302" s="241"/>
      <c r="AU302" s="241"/>
      <c r="AV302" s="241"/>
      <c r="AW302" s="241"/>
      <c r="AX302" s="241"/>
      <c r="AY302" s="241"/>
      <c r="AZ302" s="241"/>
      <c r="BA302" s="241"/>
      <c r="BB302" s="241"/>
      <c r="BC302" s="241"/>
      <c r="BD302" s="241"/>
      <c r="BE302" s="241"/>
      <c r="BF302" s="241"/>
      <c r="BG302" s="241"/>
      <c r="BH302" s="241"/>
      <c r="BI302" s="241"/>
      <c r="BJ302" s="241"/>
      <c r="BK302" s="241"/>
      <c r="BL302" s="241"/>
      <c r="BM302" s="241"/>
      <c r="BN302" s="241"/>
      <c r="BO302" s="241"/>
      <c r="BP302" s="241"/>
      <c r="BQ302" s="241"/>
      <c r="BR302" s="241"/>
      <c r="BS302" s="241"/>
      <c r="BT302" s="241"/>
      <c r="BU302" s="241"/>
      <c r="BV302" s="241"/>
      <c r="BW302" s="241"/>
      <c r="BX302" s="241"/>
      <c r="BY302" s="241"/>
      <c r="BZ302" s="241"/>
      <c r="CA302" s="241"/>
      <c r="CB302" s="241"/>
      <c r="CC302" s="241"/>
      <c r="CD302" s="241"/>
      <c r="CE302" s="241"/>
      <c r="CF302" s="241"/>
      <c r="CG302" s="241"/>
      <c r="CH302" s="241"/>
      <c r="CI302" s="241"/>
      <c r="CJ302" s="241"/>
      <c r="CK302" s="241"/>
      <c r="CL302" s="241"/>
      <c r="CM302" s="241"/>
      <c r="CN302" s="241"/>
      <c r="CO302" s="241"/>
      <c r="CP302" s="241"/>
      <c r="CQ302" s="241"/>
      <c r="CR302" s="241"/>
      <c r="CS302" s="241"/>
      <c r="CT302" s="241"/>
      <c r="CU302" s="241"/>
      <c r="CV302" s="241"/>
      <c r="CW302" s="241"/>
      <c r="CX302" s="241"/>
      <c r="CY302" s="241"/>
      <c r="CZ302" s="241"/>
      <c r="DA302" s="241"/>
      <c r="DB302" s="241"/>
      <c r="DC302" s="241"/>
      <c r="DD302" s="241"/>
      <c r="DE302" s="241"/>
      <c r="DF302" s="241"/>
      <c r="DG302" s="241"/>
      <c r="DH302" s="241"/>
      <c r="DI302" s="241"/>
      <c r="DJ302" s="241"/>
      <c r="DK302" s="241"/>
      <c r="DL302" s="241"/>
      <c r="DM302" s="241"/>
      <c r="DN302" s="241"/>
      <c r="DO302" s="241"/>
    </row>
    <row r="303" spans="1:119" s="5" customFormat="1" ht="13.5" thickBot="1">
      <c r="A303" s="74"/>
      <c r="B303" s="94"/>
      <c r="C303" s="163" t="s">
        <v>119</v>
      </c>
      <c r="D303" s="80">
        <v>4300</v>
      </c>
      <c r="E303" s="28">
        <f>IF('Załącznik Nr 2 - wydatki'!E597&gt;0,'Załącznik Nr 2 - wydatki'!E597,"")</f>
        <v>10834</v>
      </c>
      <c r="F303" s="28">
        <f>IF('Załącznik Nr 2 - wydatki'!F597&gt;0,'Załącznik Nr 2 - wydatki'!F597,"")</f>
        <v>13639</v>
      </c>
      <c r="G303" s="28">
        <f>IF('Załącznik Nr 2 - wydatki'!G597&gt;0,'Załącznik Nr 2 - wydatki'!G597,"")</f>
        <v>13639</v>
      </c>
      <c r="H303" s="28">
        <f>IF('Załącznik Nr 2 - wydatki'!H597&gt;0,'Załącznik Nr 2 - wydatki'!H597,"")</f>
        <v>13639</v>
      </c>
      <c r="I303" s="28">
        <f>IF('Załącznik Nr 2 - wydatki'!I597&gt;0,'Załącznik Nr 2 - wydatki'!I597,"")</f>
      </c>
      <c r="J303" s="28">
        <f>IF('Załącznik Nr 2 - wydatki'!J597&gt;0,'Załącznik Nr 2 - wydatki'!J597,"")</f>
      </c>
      <c r="K303" s="64">
        <f t="shared" si="49"/>
        <v>1.2589071441757431</v>
      </c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</row>
    <row r="304" spans="1:119" s="5" customFormat="1" ht="13.5" thickBot="1">
      <c r="A304" s="74"/>
      <c r="B304" s="97"/>
      <c r="C304" s="167" t="s">
        <v>120</v>
      </c>
      <c r="D304" s="71">
        <v>4410</v>
      </c>
      <c r="E304" s="28">
        <f>IF('Załącznik Nr 2 - wydatki'!E598&gt;0,'Załącznik Nr 2 - wydatki'!E598,"")</f>
        <v>1997</v>
      </c>
      <c r="F304" s="28">
        <f>IF('Załącznik Nr 2 - wydatki'!F600&gt;0,'Załącznik Nr 2 - wydatki'!F600,"")</f>
      </c>
      <c r="G304" s="28">
        <f>IF('Załącznik Nr 2 - wydatki'!G600&gt;0,'Załącznik Nr 2 - wydatki'!G600,"")</f>
      </c>
      <c r="H304" s="28">
        <f>IF('Załącznik Nr 2 - wydatki'!H600&gt;0,'Załącznik Nr 2 - wydatki'!H600,"")</f>
      </c>
      <c r="I304" s="28">
        <f>IF('Załącznik Nr 2 - wydatki'!I600&gt;0,'Załącznik Nr 2 - wydatki'!I600,"")</f>
      </c>
      <c r="J304" s="28">
        <f>IF('Załącznik Nr 2 - wydatki'!J600&gt;0,'Załącznik Nr 2 - wydatki'!J600,"")</f>
      </c>
      <c r="K304" s="64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</row>
    <row r="305" spans="1:119" s="9" customFormat="1" ht="18" customHeight="1" thickBot="1">
      <c r="A305" s="116"/>
      <c r="B305" s="96" t="s">
        <v>239</v>
      </c>
      <c r="C305" s="168" t="s">
        <v>241</v>
      </c>
      <c r="D305" s="200" t="s">
        <v>237</v>
      </c>
      <c r="E305" s="25">
        <f aca="true" t="shared" si="56" ref="E305:J305">SUM(E306:E308)</f>
        <v>26967</v>
      </c>
      <c r="F305" s="25">
        <f t="shared" si="56"/>
        <v>30162</v>
      </c>
      <c r="G305" s="25">
        <f t="shared" si="56"/>
        <v>30162</v>
      </c>
      <c r="H305" s="25">
        <f t="shared" si="56"/>
        <v>30162</v>
      </c>
      <c r="I305" s="25">
        <f t="shared" si="56"/>
        <v>0</v>
      </c>
      <c r="J305" s="25">
        <f t="shared" si="56"/>
        <v>0</v>
      </c>
      <c r="K305" s="64">
        <f t="shared" si="49"/>
        <v>1.1184781399488264</v>
      </c>
      <c r="L305" s="239"/>
      <c r="M305" s="239"/>
      <c r="N305" s="239"/>
      <c r="O305" s="239"/>
      <c r="P305" s="239"/>
      <c r="Q305" s="239"/>
      <c r="R305" s="239"/>
      <c r="S305" s="239"/>
      <c r="T305" s="239"/>
      <c r="U305" s="239"/>
      <c r="V305" s="239"/>
      <c r="W305" s="239"/>
      <c r="X305" s="239"/>
      <c r="Y305" s="239"/>
      <c r="Z305" s="239"/>
      <c r="AA305" s="239"/>
      <c r="AB305" s="239"/>
      <c r="AC305" s="239"/>
      <c r="AD305" s="239"/>
      <c r="AE305" s="239"/>
      <c r="AF305" s="239"/>
      <c r="AG305" s="239"/>
      <c r="AH305" s="239"/>
      <c r="AI305" s="239"/>
      <c r="AJ305" s="239"/>
      <c r="AK305" s="239"/>
      <c r="AL305" s="239"/>
      <c r="AM305" s="239"/>
      <c r="AN305" s="239"/>
      <c r="AO305" s="239"/>
      <c r="AP305" s="239"/>
      <c r="AQ305" s="239"/>
      <c r="AR305" s="239"/>
      <c r="AS305" s="239"/>
      <c r="AT305" s="239"/>
      <c r="AU305" s="239"/>
      <c r="AV305" s="239"/>
      <c r="AW305" s="239"/>
      <c r="AX305" s="239"/>
      <c r="AY305" s="239"/>
      <c r="AZ305" s="239"/>
      <c r="BA305" s="239"/>
      <c r="BB305" s="239"/>
      <c r="BC305" s="239"/>
      <c r="BD305" s="239"/>
      <c r="BE305" s="239"/>
      <c r="BF305" s="239"/>
      <c r="BG305" s="239"/>
      <c r="BH305" s="239"/>
      <c r="BI305" s="239"/>
      <c r="BJ305" s="239"/>
      <c r="BK305" s="239"/>
      <c r="BL305" s="239"/>
      <c r="BM305" s="239"/>
      <c r="BN305" s="239"/>
      <c r="BO305" s="239"/>
      <c r="BP305" s="239"/>
      <c r="BQ305" s="239"/>
      <c r="BR305" s="239"/>
      <c r="BS305" s="239"/>
      <c r="BT305" s="239"/>
      <c r="BU305" s="239"/>
      <c r="BV305" s="239"/>
      <c r="BW305" s="239"/>
      <c r="BX305" s="239"/>
      <c r="BY305" s="239"/>
      <c r="BZ305" s="239"/>
      <c r="CA305" s="239"/>
      <c r="CB305" s="239"/>
      <c r="CC305" s="239"/>
      <c r="CD305" s="239"/>
      <c r="CE305" s="239"/>
      <c r="CF305" s="239"/>
      <c r="CG305" s="239"/>
      <c r="CH305" s="239"/>
      <c r="CI305" s="239"/>
      <c r="CJ305" s="239"/>
      <c r="CK305" s="239"/>
      <c r="CL305" s="239"/>
      <c r="CM305" s="239"/>
      <c r="CN305" s="239"/>
      <c r="CO305" s="239"/>
      <c r="CP305" s="239"/>
      <c r="CQ305" s="239"/>
      <c r="CR305" s="239"/>
      <c r="CS305" s="239"/>
      <c r="CT305" s="239"/>
      <c r="CU305" s="239"/>
      <c r="CV305" s="239"/>
      <c r="CW305" s="239"/>
      <c r="CX305" s="239"/>
      <c r="CY305" s="239"/>
      <c r="CZ305" s="239"/>
      <c r="DA305" s="239"/>
      <c r="DB305" s="239"/>
      <c r="DC305" s="239"/>
      <c r="DD305" s="239"/>
      <c r="DE305" s="239"/>
      <c r="DF305" s="239"/>
      <c r="DG305" s="239"/>
      <c r="DH305" s="239"/>
      <c r="DI305" s="239"/>
      <c r="DJ305" s="239"/>
      <c r="DK305" s="239"/>
      <c r="DL305" s="239"/>
      <c r="DM305" s="239"/>
      <c r="DN305" s="239"/>
      <c r="DO305" s="239"/>
    </row>
    <row r="306" spans="1:119" s="5" customFormat="1" ht="13.5" thickBot="1">
      <c r="A306" s="74"/>
      <c r="B306" s="94"/>
      <c r="C306" s="163" t="s">
        <v>484</v>
      </c>
      <c r="D306" s="71">
        <v>4440</v>
      </c>
      <c r="E306" s="28">
        <f>IF('Załącznik Nr 2 - wydatki'!E603&gt;0,'Załącznik Nr 2 - wydatki'!E603,"")</f>
        <v>26967</v>
      </c>
      <c r="F306" s="28">
        <f>IF('Załącznik Nr 2 - wydatki'!F603&gt;0,'Załącznik Nr 2 - wydatki'!F603,"")</f>
        <v>30162</v>
      </c>
      <c r="G306" s="28">
        <f>IF('Załącznik Nr 2 - wydatki'!G603&gt;0,'Załącznik Nr 2 - wydatki'!G603,"")</f>
        <v>30162</v>
      </c>
      <c r="H306" s="28">
        <f>IF('Załącznik Nr 2 - wydatki'!H603&gt;0,'Załącznik Nr 2 - wydatki'!H603,"")</f>
        <v>30162</v>
      </c>
      <c r="I306" s="28">
        <f>IF('Załącznik Nr 2 - wydatki'!I603&gt;0,'Załącznik Nr 2 - wydatki'!I603,"")</f>
      </c>
      <c r="J306" s="28">
        <f>IF('Załącznik Nr 2 - wydatki'!J603&gt;0,'Załącznik Nr 2 - wydatki'!J603,"")</f>
      </c>
      <c r="K306" s="64">
        <f t="shared" si="49"/>
        <v>1.1184781399488264</v>
      </c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</row>
    <row r="307" spans="1:119" s="5" customFormat="1" ht="13.5" thickBot="1">
      <c r="A307" s="74"/>
      <c r="B307" s="94"/>
      <c r="C307" s="163"/>
      <c r="D307" s="71"/>
      <c r="E307" s="28"/>
      <c r="F307" s="27"/>
      <c r="G307" s="27"/>
      <c r="H307" s="27"/>
      <c r="I307" s="28"/>
      <c r="J307" s="27"/>
      <c r="K307" s="64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</row>
    <row r="308" spans="1:119" s="5" customFormat="1" ht="13.5" thickBot="1">
      <c r="A308" s="74"/>
      <c r="B308" s="97"/>
      <c r="C308" s="163"/>
      <c r="D308" s="71"/>
      <c r="E308" s="28"/>
      <c r="F308" s="27"/>
      <c r="G308" s="27"/>
      <c r="H308" s="27"/>
      <c r="I308" s="28"/>
      <c r="J308" s="27"/>
      <c r="K308" s="64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</row>
    <row r="309" spans="1:119" s="13" customFormat="1" ht="21" customHeight="1" thickBot="1">
      <c r="A309" s="159">
        <v>900</v>
      </c>
      <c r="B309" s="171"/>
      <c r="C309" s="182" t="s">
        <v>244</v>
      </c>
      <c r="D309" s="199"/>
      <c r="E309" s="31">
        <f aca="true" t="shared" si="57" ref="E309:J309">SUM(E310+E314)</f>
        <v>582800</v>
      </c>
      <c r="F309" s="31">
        <f t="shared" si="57"/>
        <v>599000</v>
      </c>
      <c r="G309" s="31">
        <f t="shared" si="57"/>
        <v>599000</v>
      </c>
      <c r="H309" s="31">
        <f t="shared" si="57"/>
        <v>599000</v>
      </c>
      <c r="I309" s="31">
        <f t="shared" si="57"/>
        <v>0</v>
      </c>
      <c r="J309" s="31">
        <f t="shared" si="57"/>
        <v>0</v>
      </c>
      <c r="K309" s="64">
        <f t="shared" si="49"/>
        <v>1.0277968428277282</v>
      </c>
      <c r="L309" s="241"/>
      <c r="M309" s="241"/>
      <c r="N309" s="241"/>
      <c r="O309" s="241"/>
      <c r="P309" s="241"/>
      <c r="Q309" s="241"/>
      <c r="R309" s="241"/>
      <c r="S309" s="241"/>
      <c r="T309" s="241"/>
      <c r="U309" s="241"/>
      <c r="V309" s="241"/>
      <c r="W309" s="241"/>
      <c r="X309" s="241"/>
      <c r="Y309" s="241"/>
      <c r="Z309" s="241"/>
      <c r="AA309" s="241"/>
      <c r="AB309" s="241"/>
      <c r="AC309" s="241"/>
      <c r="AD309" s="241"/>
      <c r="AE309" s="241"/>
      <c r="AF309" s="241"/>
      <c r="AG309" s="241"/>
      <c r="AH309" s="241"/>
      <c r="AI309" s="241"/>
      <c r="AJ309" s="241"/>
      <c r="AK309" s="241"/>
      <c r="AL309" s="241"/>
      <c r="AM309" s="241"/>
      <c r="AN309" s="241"/>
      <c r="AO309" s="241"/>
      <c r="AP309" s="241"/>
      <c r="AQ309" s="241"/>
      <c r="AR309" s="241"/>
      <c r="AS309" s="241"/>
      <c r="AT309" s="241"/>
      <c r="AU309" s="241"/>
      <c r="AV309" s="241"/>
      <c r="AW309" s="241"/>
      <c r="AX309" s="241"/>
      <c r="AY309" s="241"/>
      <c r="AZ309" s="241"/>
      <c r="BA309" s="241"/>
      <c r="BB309" s="241"/>
      <c r="BC309" s="241"/>
      <c r="BD309" s="241"/>
      <c r="BE309" s="241"/>
      <c r="BF309" s="241"/>
      <c r="BG309" s="241"/>
      <c r="BH309" s="241"/>
      <c r="BI309" s="241"/>
      <c r="BJ309" s="241"/>
      <c r="BK309" s="241"/>
      <c r="BL309" s="241"/>
      <c r="BM309" s="241"/>
      <c r="BN309" s="241"/>
      <c r="BO309" s="241"/>
      <c r="BP309" s="241"/>
      <c r="BQ309" s="241"/>
      <c r="BR309" s="241"/>
      <c r="BS309" s="241"/>
      <c r="BT309" s="241"/>
      <c r="BU309" s="241"/>
      <c r="BV309" s="241"/>
      <c r="BW309" s="241"/>
      <c r="BX309" s="241"/>
      <c r="BY309" s="241"/>
      <c r="BZ309" s="241"/>
      <c r="CA309" s="241"/>
      <c r="CB309" s="241"/>
      <c r="CC309" s="241"/>
      <c r="CD309" s="241"/>
      <c r="CE309" s="241"/>
      <c r="CF309" s="241"/>
      <c r="CG309" s="241"/>
      <c r="CH309" s="241"/>
      <c r="CI309" s="241"/>
      <c r="CJ309" s="241"/>
      <c r="CK309" s="241"/>
      <c r="CL309" s="241"/>
      <c r="CM309" s="241"/>
      <c r="CN309" s="241"/>
      <c r="CO309" s="241"/>
      <c r="CP309" s="241"/>
      <c r="CQ309" s="241"/>
      <c r="CR309" s="241"/>
      <c r="CS309" s="241"/>
      <c r="CT309" s="241"/>
      <c r="CU309" s="241"/>
      <c r="CV309" s="241"/>
      <c r="CW309" s="241"/>
      <c r="CX309" s="241"/>
      <c r="CY309" s="241"/>
      <c r="CZ309" s="241"/>
      <c r="DA309" s="241"/>
      <c r="DB309" s="241"/>
      <c r="DC309" s="241"/>
      <c r="DD309" s="241"/>
      <c r="DE309" s="241"/>
      <c r="DF309" s="241"/>
      <c r="DG309" s="241"/>
      <c r="DH309" s="241"/>
      <c r="DI309" s="241"/>
      <c r="DJ309" s="241"/>
      <c r="DK309" s="241"/>
      <c r="DL309" s="241"/>
      <c r="DM309" s="241"/>
      <c r="DN309" s="241"/>
      <c r="DO309" s="241"/>
    </row>
    <row r="310" spans="1:119" s="9" customFormat="1" ht="18" customHeight="1" thickBot="1">
      <c r="A310" s="129"/>
      <c r="B310" s="96">
        <v>90003</v>
      </c>
      <c r="C310" s="168" t="s">
        <v>247</v>
      </c>
      <c r="D310" s="200"/>
      <c r="E310" s="25">
        <f>SUM(E311)</f>
        <v>252800</v>
      </c>
      <c r="F310" s="25">
        <f aca="true" t="shared" si="58" ref="F310:J311">SUM(F311)</f>
        <v>264000</v>
      </c>
      <c r="G310" s="25">
        <f t="shared" si="58"/>
        <v>264000</v>
      </c>
      <c r="H310" s="25">
        <f t="shared" si="58"/>
        <v>264000</v>
      </c>
      <c r="I310" s="25">
        <f t="shared" si="58"/>
        <v>0</v>
      </c>
      <c r="J310" s="25">
        <f t="shared" si="58"/>
        <v>0</v>
      </c>
      <c r="K310" s="64">
        <f t="shared" si="49"/>
        <v>1.0443037974683544</v>
      </c>
      <c r="L310" s="239"/>
      <c r="M310" s="239"/>
      <c r="N310" s="239"/>
      <c r="O310" s="239"/>
      <c r="P310" s="239"/>
      <c r="Q310" s="239"/>
      <c r="R310" s="239"/>
      <c r="S310" s="239"/>
      <c r="T310" s="239"/>
      <c r="U310" s="239"/>
      <c r="V310" s="239"/>
      <c r="W310" s="239"/>
      <c r="X310" s="239"/>
      <c r="Y310" s="239"/>
      <c r="Z310" s="239"/>
      <c r="AA310" s="239"/>
      <c r="AB310" s="239"/>
      <c r="AC310" s="239"/>
      <c r="AD310" s="239"/>
      <c r="AE310" s="239"/>
      <c r="AF310" s="239"/>
      <c r="AG310" s="239"/>
      <c r="AH310" s="239"/>
      <c r="AI310" s="239"/>
      <c r="AJ310" s="239"/>
      <c r="AK310" s="239"/>
      <c r="AL310" s="239"/>
      <c r="AM310" s="239"/>
      <c r="AN310" s="239"/>
      <c r="AO310" s="239"/>
      <c r="AP310" s="239"/>
      <c r="AQ310" s="239"/>
      <c r="AR310" s="239"/>
      <c r="AS310" s="239"/>
      <c r="AT310" s="239"/>
      <c r="AU310" s="239"/>
      <c r="AV310" s="239"/>
      <c r="AW310" s="239"/>
      <c r="AX310" s="239"/>
      <c r="AY310" s="239"/>
      <c r="AZ310" s="239"/>
      <c r="BA310" s="239"/>
      <c r="BB310" s="239"/>
      <c r="BC310" s="239"/>
      <c r="BD310" s="239"/>
      <c r="BE310" s="239"/>
      <c r="BF310" s="239"/>
      <c r="BG310" s="239"/>
      <c r="BH310" s="239"/>
      <c r="BI310" s="239"/>
      <c r="BJ310" s="239"/>
      <c r="BK310" s="239"/>
      <c r="BL310" s="239"/>
      <c r="BM310" s="239"/>
      <c r="BN310" s="239"/>
      <c r="BO310" s="239"/>
      <c r="BP310" s="239"/>
      <c r="BQ310" s="239"/>
      <c r="BR310" s="239"/>
      <c r="BS310" s="239"/>
      <c r="BT310" s="239"/>
      <c r="BU310" s="239"/>
      <c r="BV310" s="239"/>
      <c r="BW310" s="239"/>
      <c r="BX310" s="239"/>
      <c r="BY310" s="239"/>
      <c r="BZ310" s="239"/>
      <c r="CA310" s="239"/>
      <c r="CB310" s="239"/>
      <c r="CC310" s="239"/>
      <c r="CD310" s="239"/>
      <c r="CE310" s="239"/>
      <c r="CF310" s="239"/>
      <c r="CG310" s="239"/>
      <c r="CH310" s="239"/>
      <c r="CI310" s="239"/>
      <c r="CJ310" s="239"/>
      <c r="CK310" s="239"/>
      <c r="CL310" s="239"/>
      <c r="CM310" s="239"/>
      <c r="CN310" s="239"/>
      <c r="CO310" s="239"/>
      <c r="CP310" s="239"/>
      <c r="CQ310" s="239"/>
      <c r="CR310" s="239"/>
      <c r="CS310" s="239"/>
      <c r="CT310" s="239"/>
      <c r="CU310" s="239"/>
      <c r="CV310" s="239"/>
      <c r="CW310" s="239"/>
      <c r="CX310" s="239"/>
      <c r="CY310" s="239"/>
      <c r="CZ310" s="239"/>
      <c r="DA310" s="239"/>
      <c r="DB310" s="239"/>
      <c r="DC310" s="239"/>
      <c r="DD310" s="239"/>
      <c r="DE310" s="239"/>
      <c r="DF310" s="239"/>
      <c r="DG310" s="239"/>
      <c r="DH310" s="239"/>
      <c r="DI310" s="239"/>
      <c r="DJ310" s="239"/>
      <c r="DK310" s="239"/>
      <c r="DL310" s="239"/>
      <c r="DM310" s="239"/>
      <c r="DN310" s="239"/>
      <c r="DO310" s="239"/>
    </row>
    <row r="311" spans="1:119" s="11" customFormat="1" ht="13.5" thickBot="1">
      <c r="A311" s="74"/>
      <c r="B311" s="94"/>
      <c r="C311" s="163" t="s">
        <v>136</v>
      </c>
      <c r="D311" s="72">
        <v>4300</v>
      </c>
      <c r="E311" s="32">
        <f>SUM(E312)</f>
        <v>252800</v>
      </c>
      <c r="F311" s="32">
        <f t="shared" si="58"/>
        <v>264000</v>
      </c>
      <c r="G311" s="32">
        <f t="shared" si="58"/>
        <v>264000</v>
      </c>
      <c r="H311" s="32">
        <f t="shared" si="58"/>
        <v>264000</v>
      </c>
      <c r="I311" s="32">
        <f t="shared" si="58"/>
        <v>0</v>
      </c>
      <c r="J311" s="32">
        <f t="shared" si="58"/>
        <v>0</v>
      </c>
      <c r="K311" s="64">
        <f t="shared" si="49"/>
        <v>1.0443037974683544</v>
      </c>
      <c r="L311" s="240"/>
      <c r="M311" s="240"/>
      <c r="N311" s="240"/>
      <c r="O311" s="240"/>
      <c r="P311" s="240"/>
      <c r="Q311" s="240"/>
      <c r="R311" s="240"/>
      <c r="S311" s="240"/>
      <c r="T311" s="240"/>
      <c r="U311" s="240"/>
      <c r="V311" s="240"/>
      <c r="W311" s="240"/>
      <c r="X311" s="240"/>
      <c r="Y311" s="240"/>
      <c r="Z311" s="240"/>
      <c r="AA311" s="240"/>
      <c r="AB311" s="240"/>
      <c r="AC311" s="240"/>
      <c r="AD311" s="240"/>
      <c r="AE311" s="240"/>
      <c r="AF311" s="240"/>
      <c r="AG311" s="240"/>
      <c r="AH311" s="240"/>
      <c r="AI311" s="240"/>
      <c r="AJ311" s="240"/>
      <c r="AK311" s="240"/>
      <c r="AL311" s="240"/>
      <c r="AM311" s="240"/>
      <c r="AN311" s="240"/>
      <c r="AO311" s="240"/>
      <c r="AP311" s="240"/>
      <c r="AQ311" s="240"/>
      <c r="AR311" s="240"/>
      <c r="AS311" s="240"/>
      <c r="AT311" s="240"/>
      <c r="AU311" s="240"/>
      <c r="AV311" s="240"/>
      <c r="AW311" s="240"/>
      <c r="AX311" s="240"/>
      <c r="AY311" s="240"/>
      <c r="AZ311" s="240"/>
      <c r="BA311" s="240"/>
      <c r="BB311" s="240"/>
      <c r="BC311" s="240"/>
      <c r="BD311" s="240"/>
      <c r="BE311" s="240"/>
      <c r="BF311" s="240"/>
      <c r="BG311" s="240"/>
      <c r="BH311" s="240"/>
      <c r="BI311" s="240"/>
      <c r="BJ311" s="240"/>
      <c r="BK311" s="240"/>
      <c r="BL311" s="240"/>
      <c r="BM311" s="240"/>
      <c r="BN311" s="240"/>
      <c r="BO311" s="240"/>
      <c r="BP311" s="240"/>
      <c r="BQ311" s="240"/>
      <c r="BR311" s="240"/>
      <c r="BS311" s="240"/>
      <c r="BT311" s="240"/>
      <c r="BU311" s="240"/>
      <c r="BV311" s="240"/>
      <c r="BW311" s="240"/>
      <c r="BX311" s="240"/>
      <c r="BY311" s="240"/>
      <c r="BZ311" s="240"/>
      <c r="CA311" s="240"/>
      <c r="CB311" s="240"/>
      <c r="CC311" s="240"/>
      <c r="CD311" s="240"/>
      <c r="CE311" s="240"/>
      <c r="CF311" s="240"/>
      <c r="CG311" s="240"/>
      <c r="CH311" s="240"/>
      <c r="CI311" s="240"/>
      <c r="CJ311" s="240"/>
      <c r="CK311" s="240"/>
      <c r="CL311" s="240"/>
      <c r="CM311" s="240"/>
      <c r="CN311" s="240"/>
      <c r="CO311" s="240"/>
      <c r="CP311" s="240"/>
      <c r="CQ311" s="240"/>
      <c r="CR311" s="240"/>
      <c r="CS311" s="240"/>
      <c r="CT311" s="240"/>
      <c r="CU311" s="240"/>
      <c r="CV311" s="240"/>
      <c r="CW311" s="240"/>
      <c r="CX311" s="240"/>
      <c r="CY311" s="240"/>
      <c r="CZ311" s="240"/>
      <c r="DA311" s="240"/>
      <c r="DB311" s="240"/>
      <c r="DC311" s="240"/>
      <c r="DD311" s="240"/>
      <c r="DE311" s="240"/>
      <c r="DF311" s="240"/>
      <c r="DG311" s="240"/>
      <c r="DH311" s="240"/>
      <c r="DI311" s="240"/>
      <c r="DJ311" s="240"/>
      <c r="DK311" s="240"/>
      <c r="DL311" s="240"/>
      <c r="DM311" s="240"/>
      <c r="DN311" s="240"/>
      <c r="DO311" s="240"/>
    </row>
    <row r="312" spans="1:119" s="5" customFormat="1" ht="13.5" thickBot="1">
      <c r="A312" s="74"/>
      <c r="B312" s="94"/>
      <c r="C312" s="187" t="s">
        <v>248</v>
      </c>
      <c r="D312" s="74"/>
      <c r="E312" s="28">
        <f>IF('Załącznik Nr 2 - wydatki'!E617&gt;0,'Załącznik Nr 2 - wydatki'!E617,"")</f>
        <v>252800</v>
      </c>
      <c r="F312" s="28">
        <f>IF('Załącznik Nr 2 - wydatki'!F617&gt;0,'Załącznik Nr 2 - wydatki'!F617,"")</f>
        <v>264000</v>
      </c>
      <c r="G312" s="28">
        <f>IF('Załącznik Nr 2 - wydatki'!G617&gt;0,'Załącznik Nr 2 - wydatki'!G617,"")</f>
        <v>264000</v>
      </c>
      <c r="H312" s="28">
        <f>IF('Załącznik Nr 2 - wydatki'!H617&gt;0,'Załącznik Nr 2 - wydatki'!H617,"")</f>
        <v>264000</v>
      </c>
      <c r="I312" s="28">
        <f>IF('Załącznik Nr 2 - wydatki'!I617&gt;0,'Załącznik Nr 2 - wydatki'!I617,"")</f>
      </c>
      <c r="J312" s="28">
        <f>IF('Załącznik Nr 2 - wydatki'!J617&gt;0,'Załącznik Nr 2 - wydatki'!J617,"")</f>
      </c>
      <c r="K312" s="64">
        <f t="shared" si="49"/>
        <v>1.0443037974683544</v>
      </c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</row>
    <row r="313" spans="1:119" s="5" customFormat="1" ht="13.5" thickBot="1">
      <c r="A313" s="74"/>
      <c r="B313" s="97"/>
      <c r="C313" s="190"/>
      <c r="D313" s="73"/>
      <c r="E313" s="34"/>
      <c r="F313" s="34"/>
      <c r="G313" s="34"/>
      <c r="H313" s="34"/>
      <c r="I313" s="35"/>
      <c r="J313" s="34"/>
      <c r="K313" s="64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</row>
    <row r="314" spans="1:119" s="5" customFormat="1" ht="13.5" thickBot="1">
      <c r="A314" s="74"/>
      <c r="B314" s="101" t="s">
        <v>44</v>
      </c>
      <c r="C314" s="168" t="s">
        <v>250</v>
      </c>
      <c r="D314" s="77"/>
      <c r="E314" s="25">
        <f aca="true" t="shared" si="59" ref="E314:J314">SUM(E315)</f>
        <v>330000</v>
      </c>
      <c r="F314" s="25">
        <f t="shared" si="59"/>
        <v>335000</v>
      </c>
      <c r="G314" s="25">
        <f t="shared" si="59"/>
        <v>335000</v>
      </c>
      <c r="H314" s="25">
        <f t="shared" si="59"/>
        <v>335000</v>
      </c>
      <c r="I314" s="25">
        <f t="shared" si="59"/>
        <v>0</v>
      </c>
      <c r="J314" s="25">
        <f t="shared" si="59"/>
        <v>0</v>
      </c>
      <c r="K314" s="64">
        <f t="shared" si="49"/>
        <v>1.0151515151515151</v>
      </c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</row>
    <row r="315" spans="1:119" s="5" customFormat="1" ht="13.5" thickBot="1">
      <c r="A315" s="74"/>
      <c r="B315" s="99"/>
      <c r="C315" s="169" t="s">
        <v>119</v>
      </c>
      <c r="D315" s="75">
        <v>4300</v>
      </c>
      <c r="E315" s="30">
        <f>IF('Załącznik Nr 2 - wydatki'!E625&gt;0,'Załącznik Nr 2 - wydatki'!E625,"")</f>
        <v>330000</v>
      </c>
      <c r="F315" s="30">
        <f>IF('Załącznik Nr 2 - wydatki'!F625&gt;0,'Załącznik Nr 2 - wydatki'!F625,"")</f>
        <v>335000</v>
      </c>
      <c r="G315" s="30">
        <f>IF('Załącznik Nr 2 - wydatki'!G625&gt;0,'Załącznik Nr 2 - wydatki'!G625,"")</f>
        <v>335000</v>
      </c>
      <c r="H315" s="30">
        <f>IF('Załącznik Nr 2 - wydatki'!H625&gt;0,'Załącznik Nr 2 - wydatki'!H625,"")</f>
        <v>335000</v>
      </c>
      <c r="I315" s="30"/>
      <c r="J315" s="29"/>
      <c r="K315" s="64">
        <f t="shared" si="49"/>
        <v>1.0151515151515151</v>
      </c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</row>
    <row r="316" spans="1:119" s="13" customFormat="1" ht="23.25" customHeight="1" thickBot="1">
      <c r="A316" s="159">
        <v>921</v>
      </c>
      <c r="B316" s="171"/>
      <c r="C316" s="182" t="s">
        <v>258</v>
      </c>
      <c r="D316" s="199"/>
      <c r="E316" s="31">
        <f aca="true" t="shared" si="60" ref="E316:J316">SUM(E317+E319+E322+E325+E328)</f>
        <v>3099300</v>
      </c>
      <c r="F316" s="31">
        <f t="shared" si="60"/>
        <v>3172190</v>
      </c>
      <c r="G316" s="31">
        <f t="shared" si="60"/>
        <v>2159609</v>
      </c>
      <c r="H316" s="31">
        <f t="shared" si="60"/>
        <v>100000</v>
      </c>
      <c r="I316" s="31">
        <f t="shared" si="60"/>
        <v>2059609</v>
      </c>
      <c r="J316" s="31">
        <f t="shared" si="60"/>
        <v>0</v>
      </c>
      <c r="K316" s="64">
        <f t="shared" si="49"/>
        <v>0.6968054076727003</v>
      </c>
      <c r="L316" s="241"/>
      <c r="M316" s="241"/>
      <c r="N316" s="241"/>
      <c r="O316" s="241"/>
      <c r="P316" s="241"/>
      <c r="Q316" s="241"/>
      <c r="R316" s="241"/>
      <c r="S316" s="241"/>
      <c r="T316" s="241"/>
      <c r="U316" s="241"/>
      <c r="V316" s="241"/>
      <c r="W316" s="241"/>
      <c r="X316" s="241"/>
      <c r="Y316" s="241"/>
      <c r="Z316" s="241"/>
      <c r="AA316" s="241"/>
      <c r="AB316" s="241"/>
      <c r="AC316" s="241"/>
      <c r="AD316" s="241"/>
      <c r="AE316" s="241"/>
      <c r="AF316" s="241"/>
      <c r="AG316" s="241"/>
      <c r="AH316" s="241"/>
      <c r="AI316" s="241"/>
      <c r="AJ316" s="241"/>
      <c r="AK316" s="241"/>
      <c r="AL316" s="241"/>
      <c r="AM316" s="241"/>
      <c r="AN316" s="241"/>
      <c r="AO316" s="241"/>
      <c r="AP316" s="241"/>
      <c r="AQ316" s="241"/>
      <c r="AR316" s="241"/>
      <c r="AS316" s="241"/>
      <c r="AT316" s="241"/>
      <c r="AU316" s="241"/>
      <c r="AV316" s="241"/>
      <c r="AW316" s="241"/>
      <c r="AX316" s="241"/>
      <c r="AY316" s="241"/>
      <c r="AZ316" s="241"/>
      <c r="BA316" s="241"/>
      <c r="BB316" s="241"/>
      <c r="BC316" s="241"/>
      <c r="BD316" s="241"/>
      <c r="BE316" s="241"/>
      <c r="BF316" s="241"/>
      <c r="BG316" s="241"/>
      <c r="BH316" s="241"/>
      <c r="BI316" s="241"/>
      <c r="BJ316" s="241"/>
      <c r="BK316" s="241"/>
      <c r="BL316" s="241"/>
      <c r="BM316" s="241"/>
      <c r="BN316" s="241"/>
      <c r="BO316" s="241"/>
      <c r="BP316" s="241"/>
      <c r="BQ316" s="241"/>
      <c r="BR316" s="241"/>
      <c r="BS316" s="241"/>
      <c r="BT316" s="241"/>
      <c r="BU316" s="241"/>
      <c r="BV316" s="241"/>
      <c r="BW316" s="241"/>
      <c r="BX316" s="241"/>
      <c r="BY316" s="241"/>
      <c r="BZ316" s="241"/>
      <c r="CA316" s="241"/>
      <c r="CB316" s="241"/>
      <c r="CC316" s="241"/>
      <c r="CD316" s="241"/>
      <c r="CE316" s="241"/>
      <c r="CF316" s="241"/>
      <c r="CG316" s="241"/>
      <c r="CH316" s="241"/>
      <c r="CI316" s="241"/>
      <c r="CJ316" s="241"/>
      <c r="CK316" s="241"/>
      <c r="CL316" s="241"/>
      <c r="CM316" s="241"/>
      <c r="CN316" s="241"/>
      <c r="CO316" s="241"/>
      <c r="CP316" s="241"/>
      <c r="CQ316" s="241"/>
      <c r="CR316" s="241"/>
      <c r="CS316" s="241"/>
      <c r="CT316" s="241"/>
      <c r="CU316" s="241"/>
      <c r="CV316" s="241"/>
      <c r="CW316" s="241"/>
      <c r="CX316" s="241"/>
      <c r="CY316" s="241"/>
      <c r="CZ316" s="241"/>
      <c r="DA316" s="241"/>
      <c r="DB316" s="241"/>
      <c r="DC316" s="241"/>
      <c r="DD316" s="241"/>
      <c r="DE316" s="241"/>
      <c r="DF316" s="241"/>
      <c r="DG316" s="241"/>
      <c r="DH316" s="241"/>
      <c r="DI316" s="241"/>
      <c r="DJ316" s="241"/>
      <c r="DK316" s="241"/>
      <c r="DL316" s="241"/>
      <c r="DM316" s="241"/>
      <c r="DN316" s="241"/>
      <c r="DO316" s="241"/>
    </row>
    <row r="317" spans="1:119" s="9" customFormat="1" ht="21" customHeight="1" thickBot="1">
      <c r="A317" s="116"/>
      <c r="B317" s="96">
        <v>92106</v>
      </c>
      <c r="C317" s="168" t="s">
        <v>348</v>
      </c>
      <c r="D317" s="200"/>
      <c r="E317" s="25">
        <f aca="true" t="shared" si="61" ref="E317:J317">SUM(E318)</f>
        <v>765000</v>
      </c>
      <c r="F317" s="25">
        <f t="shared" si="61"/>
        <v>704825</v>
      </c>
      <c r="G317" s="25">
        <f t="shared" si="61"/>
        <v>425390</v>
      </c>
      <c r="H317" s="25">
        <f t="shared" si="61"/>
        <v>0</v>
      </c>
      <c r="I317" s="25">
        <f t="shared" si="61"/>
        <v>425390</v>
      </c>
      <c r="J317" s="25">
        <f t="shared" si="61"/>
        <v>0</v>
      </c>
      <c r="K317" s="64">
        <f t="shared" si="49"/>
        <v>0.5560653594771242</v>
      </c>
      <c r="L317" s="239"/>
      <c r="M317" s="239"/>
      <c r="N317" s="239"/>
      <c r="O317" s="239"/>
      <c r="P317" s="239"/>
      <c r="Q317" s="239"/>
      <c r="R317" s="239"/>
      <c r="S317" s="239"/>
      <c r="T317" s="239"/>
      <c r="U317" s="239"/>
      <c r="V317" s="239"/>
      <c r="W317" s="239"/>
      <c r="X317" s="239"/>
      <c r="Y317" s="239"/>
      <c r="Z317" s="239"/>
      <c r="AA317" s="239"/>
      <c r="AB317" s="239"/>
      <c r="AC317" s="239"/>
      <c r="AD317" s="239"/>
      <c r="AE317" s="239"/>
      <c r="AF317" s="239"/>
      <c r="AG317" s="239"/>
      <c r="AH317" s="239"/>
      <c r="AI317" s="239"/>
      <c r="AJ317" s="239"/>
      <c r="AK317" s="239"/>
      <c r="AL317" s="239"/>
      <c r="AM317" s="239"/>
      <c r="AN317" s="239"/>
      <c r="AO317" s="239"/>
      <c r="AP317" s="239"/>
      <c r="AQ317" s="239"/>
      <c r="AR317" s="239"/>
      <c r="AS317" s="239"/>
      <c r="AT317" s="239"/>
      <c r="AU317" s="239"/>
      <c r="AV317" s="239"/>
      <c r="AW317" s="239"/>
      <c r="AX317" s="239"/>
      <c r="AY317" s="239"/>
      <c r="AZ317" s="239"/>
      <c r="BA317" s="239"/>
      <c r="BB317" s="239"/>
      <c r="BC317" s="239"/>
      <c r="BD317" s="239"/>
      <c r="BE317" s="239"/>
      <c r="BF317" s="239"/>
      <c r="BG317" s="239"/>
      <c r="BH317" s="239"/>
      <c r="BI317" s="239"/>
      <c r="BJ317" s="239"/>
      <c r="BK317" s="239"/>
      <c r="BL317" s="239"/>
      <c r="BM317" s="239"/>
      <c r="BN317" s="239"/>
      <c r="BO317" s="239"/>
      <c r="BP317" s="239"/>
      <c r="BQ317" s="239"/>
      <c r="BR317" s="239"/>
      <c r="BS317" s="239"/>
      <c r="BT317" s="239"/>
      <c r="BU317" s="239"/>
      <c r="BV317" s="239"/>
      <c r="BW317" s="239"/>
      <c r="BX317" s="239"/>
      <c r="BY317" s="239"/>
      <c r="BZ317" s="239"/>
      <c r="CA317" s="239"/>
      <c r="CB317" s="239"/>
      <c r="CC317" s="239"/>
      <c r="CD317" s="239"/>
      <c r="CE317" s="239"/>
      <c r="CF317" s="239"/>
      <c r="CG317" s="239"/>
      <c r="CH317" s="239"/>
      <c r="CI317" s="239"/>
      <c r="CJ317" s="239"/>
      <c r="CK317" s="239"/>
      <c r="CL317" s="239"/>
      <c r="CM317" s="239"/>
      <c r="CN317" s="239"/>
      <c r="CO317" s="239"/>
      <c r="CP317" s="239"/>
      <c r="CQ317" s="239"/>
      <c r="CR317" s="239"/>
      <c r="CS317" s="239"/>
      <c r="CT317" s="239"/>
      <c r="CU317" s="239"/>
      <c r="CV317" s="239"/>
      <c r="CW317" s="239"/>
      <c r="CX317" s="239"/>
      <c r="CY317" s="239"/>
      <c r="CZ317" s="239"/>
      <c r="DA317" s="239"/>
      <c r="DB317" s="239"/>
      <c r="DC317" s="239"/>
      <c r="DD317" s="239"/>
      <c r="DE317" s="239"/>
      <c r="DF317" s="239"/>
      <c r="DG317" s="239"/>
      <c r="DH317" s="239"/>
      <c r="DI317" s="239"/>
      <c r="DJ317" s="239"/>
      <c r="DK317" s="239"/>
      <c r="DL317" s="239"/>
      <c r="DM317" s="239"/>
      <c r="DN317" s="239"/>
      <c r="DO317" s="239"/>
    </row>
    <row r="318" spans="1:119" s="9" customFormat="1" ht="27" customHeight="1" thickBot="1">
      <c r="A318" s="116"/>
      <c r="B318" s="100"/>
      <c r="C318" s="90" t="s">
        <v>397</v>
      </c>
      <c r="D318" s="204">
        <v>2480</v>
      </c>
      <c r="E318" s="28">
        <f>IF('Załącznik Nr 2 - wydatki'!E646&gt;0,'Załącznik Nr 2 - wydatki'!E646,"")</f>
        <v>765000</v>
      </c>
      <c r="F318" s="28">
        <f>IF('Załącznik Nr 2 - wydatki'!F646&gt;0,'Załącznik Nr 2 - wydatki'!F646,"")</f>
        <v>704825</v>
      </c>
      <c r="G318" s="28">
        <f>IF('Załącznik Nr 2 - wydatki'!G646&gt;0,'Załącznik Nr 2 - wydatki'!G646,"")</f>
        <v>425390</v>
      </c>
      <c r="H318" s="28">
        <f>IF('Załącznik Nr 2 - wydatki'!H646&gt;0,'Załącznik Nr 2 - wydatki'!H646,"")</f>
      </c>
      <c r="I318" s="28">
        <f>IF('Załącznik Nr 2 - wydatki'!I646&gt;0,'Załącznik Nr 2 - wydatki'!I646,"")</f>
        <v>425390</v>
      </c>
      <c r="J318" s="28">
        <f>IF('Załącznik Nr 2 - wydatki'!J646&gt;0,'Załącznik Nr 2 - wydatki'!J646,"")</f>
      </c>
      <c r="K318" s="64">
        <f t="shared" si="49"/>
        <v>0.5560653594771242</v>
      </c>
      <c r="L318" s="239"/>
      <c r="M318" s="239"/>
      <c r="N318" s="239"/>
      <c r="O318" s="239"/>
      <c r="P318" s="239"/>
      <c r="Q318" s="239"/>
      <c r="R318" s="239"/>
      <c r="S318" s="239"/>
      <c r="T318" s="239"/>
      <c r="U318" s="239"/>
      <c r="V318" s="239"/>
      <c r="W318" s="239"/>
      <c r="X318" s="239"/>
      <c r="Y318" s="239"/>
      <c r="Z318" s="239"/>
      <c r="AA318" s="239"/>
      <c r="AB318" s="239"/>
      <c r="AC318" s="239"/>
      <c r="AD318" s="239"/>
      <c r="AE318" s="239"/>
      <c r="AF318" s="239"/>
      <c r="AG318" s="239"/>
      <c r="AH318" s="239"/>
      <c r="AI318" s="239"/>
      <c r="AJ318" s="239"/>
      <c r="AK318" s="239"/>
      <c r="AL318" s="239"/>
      <c r="AM318" s="239"/>
      <c r="AN318" s="239"/>
      <c r="AO318" s="239"/>
      <c r="AP318" s="239"/>
      <c r="AQ318" s="239"/>
      <c r="AR318" s="239"/>
      <c r="AS318" s="239"/>
      <c r="AT318" s="239"/>
      <c r="AU318" s="239"/>
      <c r="AV318" s="239"/>
      <c r="AW318" s="239"/>
      <c r="AX318" s="239"/>
      <c r="AY318" s="239"/>
      <c r="AZ318" s="239"/>
      <c r="BA318" s="239"/>
      <c r="BB318" s="239"/>
      <c r="BC318" s="239"/>
      <c r="BD318" s="239"/>
      <c r="BE318" s="239"/>
      <c r="BF318" s="239"/>
      <c r="BG318" s="239"/>
      <c r="BH318" s="239"/>
      <c r="BI318" s="239"/>
      <c r="BJ318" s="239"/>
      <c r="BK318" s="239"/>
      <c r="BL318" s="239"/>
      <c r="BM318" s="239"/>
      <c r="BN318" s="239"/>
      <c r="BO318" s="239"/>
      <c r="BP318" s="239"/>
      <c r="BQ318" s="239"/>
      <c r="BR318" s="239"/>
      <c r="BS318" s="239"/>
      <c r="BT318" s="239"/>
      <c r="BU318" s="239"/>
      <c r="BV318" s="239"/>
      <c r="BW318" s="239"/>
      <c r="BX318" s="239"/>
      <c r="BY318" s="239"/>
      <c r="BZ318" s="239"/>
      <c r="CA318" s="239"/>
      <c r="CB318" s="239"/>
      <c r="CC318" s="239"/>
      <c r="CD318" s="239"/>
      <c r="CE318" s="239"/>
      <c r="CF318" s="239"/>
      <c r="CG318" s="239"/>
      <c r="CH318" s="239"/>
      <c r="CI318" s="239"/>
      <c r="CJ318" s="239"/>
      <c r="CK318" s="239"/>
      <c r="CL318" s="239"/>
      <c r="CM318" s="239"/>
      <c r="CN318" s="239"/>
      <c r="CO318" s="239"/>
      <c r="CP318" s="239"/>
      <c r="CQ318" s="239"/>
      <c r="CR318" s="239"/>
      <c r="CS318" s="239"/>
      <c r="CT318" s="239"/>
      <c r="CU318" s="239"/>
      <c r="CV318" s="239"/>
      <c r="CW318" s="239"/>
      <c r="CX318" s="239"/>
      <c r="CY318" s="239"/>
      <c r="CZ318" s="239"/>
      <c r="DA318" s="239"/>
      <c r="DB318" s="239"/>
      <c r="DC318" s="239"/>
      <c r="DD318" s="239"/>
      <c r="DE318" s="239"/>
      <c r="DF318" s="239"/>
      <c r="DG318" s="239"/>
      <c r="DH318" s="239"/>
      <c r="DI318" s="239"/>
      <c r="DJ318" s="239"/>
      <c r="DK318" s="239"/>
      <c r="DL318" s="239"/>
      <c r="DM318" s="239"/>
      <c r="DN318" s="239"/>
      <c r="DO318" s="239"/>
    </row>
    <row r="319" spans="1:119" s="9" customFormat="1" ht="16.5" customHeight="1" thickBot="1">
      <c r="A319" s="116"/>
      <c r="B319" s="95">
        <v>92108</v>
      </c>
      <c r="C319" s="189" t="s">
        <v>259</v>
      </c>
      <c r="D319" s="202"/>
      <c r="E319" s="38">
        <f aca="true" t="shared" si="62" ref="E319:J319">SUM(E320:E321)</f>
        <v>624000</v>
      </c>
      <c r="F319" s="38">
        <f t="shared" si="62"/>
        <v>840000</v>
      </c>
      <c r="G319" s="38">
        <f t="shared" si="62"/>
        <v>432000</v>
      </c>
      <c r="H319" s="38">
        <f t="shared" si="62"/>
        <v>0</v>
      </c>
      <c r="I319" s="38">
        <f t="shared" si="62"/>
        <v>432000</v>
      </c>
      <c r="J319" s="38">
        <f t="shared" si="62"/>
        <v>0</v>
      </c>
      <c r="K319" s="64">
        <f t="shared" si="49"/>
        <v>0.6923076923076923</v>
      </c>
      <c r="L319" s="239"/>
      <c r="M319" s="239"/>
      <c r="N319" s="239"/>
      <c r="O319" s="239"/>
      <c r="P319" s="239"/>
      <c r="Q319" s="239"/>
      <c r="R319" s="239"/>
      <c r="S319" s="239"/>
      <c r="T319" s="239"/>
      <c r="U319" s="239"/>
      <c r="V319" s="239"/>
      <c r="W319" s="239"/>
      <c r="X319" s="239"/>
      <c r="Y319" s="239"/>
      <c r="Z319" s="239"/>
      <c r="AA319" s="239"/>
      <c r="AB319" s="239"/>
      <c r="AC319" s="239"/>
      <c r="AD319" s="239"/>
      <c r="AE319" s="239"/>
      <c r="AF319" s="239"/>
      <c r="AG319" s="239"/>
      <c r="AH319" s="239"/>
      <c r="AI319" s="239"/>
      <c r="AJ319" s="239"/>
      <c r="AK319" s="239"/>
      <c r="AL319" s="239"/>
      <c r="AM319" s="239"/>
      <c r="AN319" s="239"/>
      <c r="AO319" s="239"/>
      <c r="AP319" s="239"/>
      <c r="AQ319" s="239"/>
      <c r="AR319" s="239"/>
      <c r="AS319" s="239"/>
      <c r="AT319" s="239"/>
      <c r="AU319" s="239"/>
      <c r="AV319" s="239"/>
      <c r="AW319" s="239"/>
      <c r="AX319" s="239"/>
      <c r="AY319" s="239"/>
      <c r="AZ319" s="239"/>
      <c r="BA319" s="239"/>
      <c r="BB319" s="239"/>
      <c r="BC319" s="239"/>
      <c r="BD319" s="239"/>
      <c r="BE319" s="239"/>
      <c r="BF319" s="239"/>
      <c r="BG319" s="239"/>
      <c r="BH319" s="239"/>
      <c r="BI319" s="239"/>
      <c r="BJ319" s="239"/>
      <c r="BK319" s="239"/>
      <c r="BL319" s="239"/>
      <c r="BM319" s="239"/>
      <c r="BN319" s="239"/>
      <c r="BO319" s="239"/>
      <c r="BP319" s="239"/>
      <c r="BQ319" s="239"/>
      <c r="BR319" s="239"/>
      <c r="BS319" s="239"/>
      <c r="BT319" s="239"/>
      <c r="BU319" s="239"/>
      <c r="BV319" s="239"/>
      <c r="BW319" s="239"/>
      <c r="BX319" s="239"/>
      <c r="BY319" s="239"/>
      <c r="BZ319" s="239"/>
      <c r="CA319" s="239"/>
      <c r="CB319" s="239"/>
      <c r="CC319" s="239"/>
      <c r="CD319" s="239"/>
      <c r="CE319" s="239"/>
      <c r="CF319" s="239"/>
      <c r="CG319" s="239"/>
      <c r="CH319" s="239"/>
      <c r="CI319" s="239"/>
      <c r="CJ319" s="239"/>
      <c r="CK319" s="239"/>
      <c r="CL319" s="239"/>
      <c r="CM319" s="239"/>
      <c r="CN319" s="239"/>
      <c r="CO319" s="239"/>
      <c r="CP319" s="239"/>
      <c r="CQ319" s="239"/>
      <c r="CR319" s="239"/>
      <c r="CS319" s="239"/>
      <c r="CT319" s="239"/>
      <c r="CU319" s="239"/>
      <c r="CV319" s="239"/>
      <c r="CW319" s="239"/>
      <c r="CX319" s="239"/>
      <c r="CY319" s="239"/>
      <c r="CZ319" s="239"/>
      <c r="DA319" s="239"/>
      <c r="DB319" s="239"/>
      <c r="DC319" s="239"/>
      <c r="DD319" s="239"/>
      <c r="DE319" s="239"/>
      <c r="DF319" s="239"/>
      <c r="DG319" s="239"/>
      <c r="DH319" s="239"/>
      <c r="DI319" s="239"/>
      <c r="DJ319" s="239"/>
      <c r="DK319" s="239"/>
      <c r="DL319" s="239"/>
      <c r="DM319" s="239"/>
      <c r="DN319" s="239"/>
      <c r="DO319" s="239"/>
    </row>
    <row r="320" spans="1:119" s="9" customFormat="1" ht="22.5" customHeight="1" thickBot="1">
      <c r="A320" s="116"/>
      <c r="B320" s="100"/>
      <c r="C320" s="90" t="s">
        <v>397</v>
      </c>
      <c r="D320" s="204">
        <v>2480</v>
      </c>
      <c r="E320" s="28">
        <f>IF('Załącznik Nr 2 - wydatki'!E648&gt;0,'Załącznik Nr 2 - wydatki'!E648,"")</f>
        <v>614000</v>
      </c>
      <c r="F320" s="28">
        <f>IF('Załącznik Nr 2 - wydatki'!F648&gt;0,'Załącznik Nr 2 - wydatki'!F648,"")</f>
        <v>820000</v>
      </c>
      <c r="G320" s="28">
        <f>IF('Załącznik Nr 2 - wydatki'!G648&gt;0,'Załącznik Nr 2 - wydatki'!G648,"")</f>
        <v>412000</v>
      </c>
      <c r="H320" s="28">
        <f>IF('Załącznik Nr 2 - wydatki'!H648&gt;0,'Załącznik Nr 2 - wydatki'!H648,"")</f>
      </c>
      <c r="I320" s="28">
        <f>IF('Załącznik Nr 2 - wydatki'!I648&gt;0,'Załącznik Nr 2 - wydatki'!I648,"")</f>
        <v>412000</v>
      </c>
      <c r="J320" s="28">
        <f>IF('Załącznik Nr 2 - wydatki'!J648&gt;0,'Załącznik Nr 2 - wydatki'!J648,"")</f>
      </c>
      <c r="K320" s="64">
        <f t="shared" si="49"/>
        <v>0.6710097719869706</v>
      </c>
      <c r="L320" s="239"/>
      <c r="M320" s="239"/>
      <c r="N320" s="239"/>
      <c r="O320" s="239"/>
      <c r="P320" s="239"/>
      <c r="Q320" s="239"/>
      <c r="R320" s="239"/>
      <c r="S320" s="239"/>
      <c r="T320" s="239"/>
      <c r="U320" s="239"/>
      <c r="V320" s="239"/>
      <c r="W320" s="239"/>
      <c r="X320" s="239"/>
      <c r="Y320" s="239"/>
      <c r="Z320" s="239"/>
      <c r="AA320" s="239"/>
      <c r="AB320" s="239"/>
      <c r="AC320" s="239"/>
      <c r="AD320" s="239"/>
      <c r="AE320" s="239"/>
      <c r="AF320" s="239"/>
      <c r="AG320" s="239"/>
      <c r="AH320" s="239"/>
      <c r="AI320" s="239"/>
      <c r="AJ320" s="239"/>
      <c r="AK320" s="239"/>
      <c r="AL320" s="239"/>
      <c r="AM320" s="239"/>
      <c r="AN320" s="239"/>
      <c r="AO320" s="239"/>
      <c r="AP320" s="239"/>
      <c r="AQ320" s="239"/>
      <c r="AR320" s="239"/>
      <c r="AS320" s="239"/>
      <c r="AT320" s="239"/>
      <c r="AU320" s="239"/>
      <c r="AV320" s="239"/>
      <c r="AW320" s="239"/>
      <c r="AX320" s="239"/>
      <c r="AY320" s="239"/>
      <c r="AZ320" s="239"/>
      <c r="BA320" s="239"/>
      <c r="BB320" s="239"/>
      <c r="BC320" s="239"/>
      <c r="BD320" s="239"/>
      <c r="BE320" s="239"/>
      <c r="BF320" s="239"/>
      <c r="BG320" s="239"/>
      <c r="BH320" s="239"/>
      <c r="BI320" s="239"/>
      <c r="BJ320" s="239"/>
      <c r="BK320" s="239"/>
      <c r="BL320" s="239"/>
      <c r="BM320" s="239"/>
      <c r="BN320" s="239"/>
      <c r="BO320" s="239"/>
      <c r="BP320" s="239"/>
      <c r="BQ320" s="239"/>
      <c r="BR320" s="239"/>
      <c r="BS320" s="239"/>
      <c r="BT320" s="239"/>
      <c r="BU320" s="239"/>
      <c r="BV320" s="239"/>
      <c r="BW320" s="239"/>
      <c r="BX320" s="239"/>
      <c r="BY320" s="239"/>
      <c r="BZ320" s="239"/>
      <c r="CA320" s="239"/>
      <c r="CB320" s="239"/>
      <c r="CC320" s="239"/>
      <c r="CD320" s="239"/>
      <c r="CE320" s="239"/>
      <c r="CF320" s="239"/>
      <c r="CG320" s="239"/>
      <c r="CH320" s="239"/>
      <c r="CI320" s="239"/>
      <c r="CJ320" s="239"/>
      <c r="CK320" s="239"/>
      <c r="CL320" s="239"/>
      <c r="CM320" s="239"/>
      <c r="CN320" s="239"/>
      <c r="CO320" s="239"/>
      <c r="CP320" s="239"/>
      <c r="CQ320" s="239"/>
      <c r="CR320" s="239"/>
      <c r="CS320" s="239"/>
      <c r="CT320" s="239"/>
      <c r="CU320" s="239"/>
      <c r="CV320" s="239"/>
      <c r="CW320" s="239"/>
      <c r="CX320" s="239"/>
      <c r="CY320" s="239"/>
      <c r="CZ320" s="239"/>
      <c r="DA320" s="239"/>
      <c r="DB320" s="239"/>
      <c r="DC320" s="239"/>
      <c r="DD320" s="239"/>
      <c r="DE320" s="239"/>
      <c r="DF320" s="239"/>
      <c r="DG320" s="239"/>
      <c r="DH320" s="239"/>
      <c r="DI320" s="239"/>
      <c r="DJ320" s="239"/>
      <c r="DK320" s="239"/>
      <c r="DL320" s="239"/>
      <c r="DM320" s="239"/>
      <c r="DN320" s="239"/>
      <c r="DO320" s="239"/>
    </row>
    <row r="321" spans="1:119" s="5" customFormat="1" ht="48.75" thickBot="1">
      <c r="A321" s="74"/>
      <c r="B321" s="94"/>
      <c r="C321" s="412" t="s">
        <v>73</v>
      </c>
      <c r="D321" s="317">
        <v>6220</v>
      </c>
      <c r="E321" s="28">
        <f>IF('Załącznik Nr 2 - wydatki'!E649&gt;0,'Załącznik Nr 2 - wydatki'!E649,"")</f>
        <v>10000</v>
      </c>
      <c r="F321" s="28">
        <f>IF('Załącznik Nr 2 - wydatki'!F649&gt;0,'Załącznik Nr 2 - wydatki'!F649,"")</f>
        <v>20000</v>
      </c>
      <c r="G321" s="28">
        <f>IF('Załącznik Nr 2 - wydatki'!G649&gt;0,'Załącznik Nr 2 - wydatki'!G649,"")</f>
        <v>20000</v>
      </c>
      <c r="H321" s="28">
        <f>IF('Załącznik Nr 2 - wydatki'!H649&gt;0,'Załącznik Nr 2 - wydatki'!H649,"")</f>
      </c>
      <c r="I321" s="28">
        <f>IF('Załącznik Nr 2 - wydatki'!I649&gt;0,'Załącznik Nr 2 - wydatki'!I649,"")</f>
        <v>20000</v>
      </c>
      <c r="J321" s="28">
        <f>IF('Załącznik Nr 2 - wydatki'!J649&gt;0,'Załącznik Nr 2 - wydatki'!J649,"")</f>
      </c>
      <c r="K321" s="64">
        <f t="shared" si="49"/>
        <v>2</v>
      </c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</row>
    <row r="322" spans="1:119" s="9" customFormat="1" ht="16.5" customHeight="1" thickBot="1">
      <c r="A322" s="116"/>
      <c r="B322" s="96">
        <v>92116</v>
      </c>
      <c r="C322" s="168" t="s">
        <v>261</v>
      </c>
      <c r="D322" s="200"/>
      <c r="E322" s="25">
        <f aca="true" t="shared" si="63" ref="E322:J322">SUM(E323:E324)</f>
        <v>856000</v>
      </c>
      <c r="F322" s="25">
        <f t="shared" si="63"/>
        <v>739000</v>
      </c>
      <c r="G322" s="25">
        <f t="shared" si="63"/>
        <v>542810</v>
      </c>
      <c r="H322" s="25">
        <f t="shared" si="63"/>
        <v>0</v>
      </c>
      <c r="I322" s="25">
        <f t="shared" si="63"/>
        <v>542810</v>
      </c>
      <c r="J322" s="25">
        <f t="shared" si="63"/>
        <v>0</v>
      </c>
      <c r="K322" s="64">
        <f t="shared" si="49"/>
        <v>0.634123831775701</v>
      </c>
      <c r="L322" s="239"/>
      <c r="M322" s="239"/>
      <c r="N322" s="239"/>
      <c r="O322" s="239"/>
      <c r="P322" s="239"/>
      <c r="Q322" s="239"/>
      <c r="R322" s="239"/>
      <c r="S322" s="239"/>
      <c r="T322" s="239"/>
      <c r="U322" s="239"/>
      <c r="V322" s="239"/>
      <c r="W322" s="239"/>
      <c r="X322" s="239"/>
      <c r="Y322" s="239"/>
      <c r="Z322" s="239"/>
      <c r="AA322" s="239"/>
      <c r="AB322" s="239"/>
      <c r="AC322" s="239"/>
      <c r="AD322" s="239"/>
      <c r="AE322" s="239"/>
      <c r="AF322" s="239"/>
      <c r="AG322" s="239"/>
      <c r="AH322" s="239"/>
      <c r="AI322" s="239"/>
      <c r="AJ322" s="239"/>
      <c r="AK322" s="239"/>
      <c r="AL322" s="239"/>
      <c r="AM322" s="239"/>
      <c r="AN322" s="239"/>
      <c r="AO322" s="239"/>
      <c r="AP322" s="239"/>
      <c r="AQ322" s="239"/>
      <c r="AR322" s="239"/>
      <c r="AS322" s="239"/>
      <c r="AT322" s="239"/>
      <c r="AU322" s="239"/>
      <c r="AV322" s="239"/>
      <c r="AW322" s="239"/>
      <c r="AX322" s="239"/>
      <c r="AY322" s="239"/>
      <c r="AZ322" s="239"/>
      <c r="BA322" s="239"/>
      <c r="BB322" s="239"/>
      <c r="BC322" s="239"/>
      <c r="BD322" s="239"/>
      <c r="BE322" s="239"/>
      <c r="BF322" s="239"/>
      <c r="BG322" s="239"/>
      <c r="BH322" s="239"/>
      <c r="BI322" s="239"/>
      <c r="BJ322" s="239"/>
      <c r="BK322" s="239"/>
      <c r="BL322" s="239"/>
      <c r="BM322" s="239"/>
      <c r="BN322" s="239"/>
      <c r="BO322" s="239"/>
      <c r="BP322" s="239"/>
      <c r="BQ322" s="239"/>
      <c r="BR322" s="239"/>
      <c r="BS322" s="239"/>
      <c r="BT322" s="239"/>
      <c r="BU322" s="239"/>
      <c r="BV322" s="239"/>
      <c r="BW322" s="239"/>
      <c r="BX322" s="239"/>
      <c r="BY322" s="239"/>
      <c r="BZ322" s="239"/>
      <c r="CA322" s="239"/>
      <c r="CB322" s="239"/>
      <c r="CC322" s="239"/>
      <c r="CD322" s="239"/>
      <c r="CE322" s="239"/>
      <c r="CF322" s="239"/>
      <c r="CG322" s="239"/>
      <c r="CH322" s="239"/>
      <c r="CI322" s="239"/>
      <c r="CJ322" s="239"/>
      <c r="CK322" s="239"/>
      <c r="CL322" s="239"/>
      <c r="CM322" s="239"/>
      <c r="CN322" s="239"/>
      <c r="CO322" s="239"/>
      <c r="CP322" s="239"/>
      <c r="CQ322" s="239"/>
      <c r="CR322" s="239"/>
      <c r="CS322" s="239"/>
      <c r="CT322" s="239"/>
      <c r="CU322" s="239"/>
      <c r="CV322" s="239"/>
      <c r="CW322" s="239"/>
      <c r="CX322" s="239"/>
      <c r="CY322" s="239"/>
      <c r="CZ322" s="239"/>
      <c r="DA322" s="239"/>
      <c r="DB322" s="239"/>
      <c r="DC322" s="239"/>
      <c r="DD322" s="239"/>
      <c r="DE322" s="239"/>
      <c r="DF322" s="239"/>
      <c r="DG322" s="239"/>
      <c r="DH322" s="239"/>
      <c r="DI322" s="239"/>
      <c r="DJ322" s="239"/>
      <c r="DK322" s="239"/>
      <c r="DL322" s="239"/>
      <c r="DM322" s="239"/>
      <c r="DN322" s="239"/>
      <c r="DO322" s="239"/>
    </row>
    <row r="323" spans="1:119" s="9" customFormat="1" ht="23.25" customHeight="1" thickBot="1">
      <c r="A323" s="116"/>
      <c r="B323" s="100"/>
      <c r="C323" s="90" t="s">
        <v>397</v>
      </c>
      <c r="D323" s="204">
        <v>2480</v>
      </c>
      <c r="E323" s="28">
        <f>IF('Załącznik Nr 2 - wydatki'!E654&gt;0,'Załącznik Nr 2 - wydatki'!E654,"")</f>
        <v>856000</v>
      </c>
      <c r="F323" s="28">
        <f>IF('Załącznik Nr 2 - wydatki'!F654&gt;0,'Załącznik Nr 2 - wydatki'!F654,"")</f>
        <v>689000</v>
      </c>
      <c r="G323" s="28">
        <f>IF('Załącznik Nr 2 - wydatki'!G654&gt;0,'Załącznik Nr 2 - wydatki'!G654,"")</f>
        <v>542810</v>
      </c>
      <c r="H323" s="28">
        <f>IF('Załącznik Nr 2 - wydatki'!H654&gt;0,'Załącznik Nr 2 - wydatki'!H654,"")</f>
      </c>
      <c r="I323" s="28">
        <f>IF('Załącznik Nr 2 - wydatki'!I654&gt;0,'Załącznik Nr 2 - wydatki'!I654,"")</f>
        <v>542810</v>
      </c>
      <c r="J323" s="28">
        <f>IF('Załącznik Nr 2 - wydatki'!J654&gt;0,'Załącznik Nr 2 - wydatki'!J654,"")</f>
      </c>
      <c r="K323" s="64">
        <f t="shared" si="49"/>
        <v>0.634123831775701</v>
      </c>
      <c r="L323" s="239"/>
      <c r="M323" s="239"/>
      <c r="N323" s="239"/>
      <c r="O323" s="239"/>
      <c r="P323" s="239"/>
      <c r="Q323" s="239"/>
      <c r="R323" s="239"/>
      <c r="S323" s="239"/>
      <c r="T323" s="239"/>
      <c r="U323" s="239"/>
      <c r="V323" s="239"/>
      <c r="W323" s="239"/>
      <c r="X323" s="239"/>
      <c r="Y323" s="239"/>
      <c r="Z323" s="239"/>
      <c r="AA323" s="239"/>
      <c r="AB323" s="239"/>
      <c r="AC323" s="239"/>
      <c r="AD323" s="239"/>
      <c r="AE323" s="239"/>
      <c r="AF323" s="239"/>
      <c r="AG323" s="239"/>
      <c r="AH323" s="239"/>
      <c r="AI323" s="239"/>
      <c r="AJ323" s="239"/>
      <c r="AK323" s="239"/>
      <c r="AL323" s="239"/>
      <c r="AM323" s="239"/>
      <c r="AN323" s="239"/>
      <c r="AO323" s="239"/>
      <c r="AP323" s="239"/>
      <c r="AQ323" s="239"/>
      <c r="AR323" s="239"/>
      <c r="AS323" s="239"/>
      <c r="AT323" s="239"/>
      <c r="AU323" s="239"/>
      <c r="AV323" s="239"/>
      <c r="AW323" s="239"/>
      <c r="AX323" s="239"/>
      <c r="AY323" s="239"/>
      <c r="AZ323" s="239"/>
      <c r="BA323" s="239"/>
      <c r="BB323" s="239"/>
      <c r="BC323" s="239"/>
      <c r="BD323" s="239"/>
      <c r="BE323" s="239"/>
      <c r="BF323" s="239"/>
      <c r="BG323" s="239"/>
      <c r="BH323" s="239"/>
      <c r="BI323" s="239"/>
      <c r="BJ323" s="239"/>
      <c r="BK323" s="239"/>
      <c r="BL323" s="239"/>
      <c r="BM323" s="239"/>
      <c r="BN323" s="239"/>
      <c r="BO323" s="239"/>
      <c r="BP323" s="239"/>
      <c r="BQ323" s="239"/>
      <c r="BR323" s="239"/>
      <c r="BS323" s="239"/>
      <c r="BT323" s="239"/>
      <c r="BU323" s="239"/>
      <c r="BV323" s="239"/>
      <c r="BW323" s="239"/>
      <c r="BX323" s="239"/>
      <c r="BY323" s="239"/>
      <c r="BZ323" s="239"/>
      <c r="CA323" s="239"/>
      <c r="CB323" s="239"/>
      <c r="CC323" s="239"/>
      <c r="CD323" s="239"/>
      <c r="CE323" s="239"/>
      <c r="CF323" s="239"/>
      <c r="CG323" s="239"/>
      <c r="CH323" s="239"/>
      <c r="CI323" s="239"/>
      <c r="CJ323" s="239"/>
      <c r="CK323" s="239"/>
      <c r="CL323" s="239"/>
      <c r="CM323" s="239"/>
      <c r="CN323" s="239"/>
      <c r="CO323" s="239"/>
      <c r="CP323" s="239"/>
      <c r="CQ323" s="239"/>
      <c r="CR323" s="239"/>
      <c r="CS323" s="239"/>
      <c r="CT323" s="239"/>
      <c r="CU323" s="239"/>
      <c r="CV323" s="239"/>
      <c r="CW323" s="239"/>
      <c r="CX323" s="239"/>
      <c r="CY323" s="239"/>
      <c r="CZ323" s="239"/>
      <c r="DA323" s="239"/>
      <c r="DB323" s="239"/>
      <c r="DC323" s="239"/>
      <c r="DD323" s="239"/>
      <c r="DE323" s="239"/>
      <c r="DF323" s="239"/>
      <c r="DG323" s="239"/>
      <c r="DH323" s="239"/>
      <c r="DI323" s="239"/>
      <c r="DJ323" s="239"/>
      <c r="DK323" s="239"/>
      <c r="DL323" s="239"/>
      <c r="DM323" s="239"/>
      <c r="DN323" s="239"/>
      <c r="DO323" s="239"/>
    </row>
    <row r="324" spans="1:119" s="9" customFormat="1" ht="50.25" customHeight="1" thickBot="1">
      <c r="A324" s="116"/>
      <c r="B324" s="100"/>
      <c r="C324" s="424" t="s">
        <v>73</v>
      </c>
      <c r="D324" s="364">
        <v>6220</v>
      </c>
      <c r="E324" s="28">
        <f>IF('Załącznik Nr 2 - wydatki'!E655&gt;0,'Załącznik Nr 2 - wydatki'!E655,"")</f>
      </c>
      <c r="F324" s="28">
        <f>IF('Załącznik Nr 2 - wydatki'!F655&gt;0,'Załącznik Nr 2 - wydatki'!F655,"")</f>
        <v>50000</v>
      </c>
      <c r="G324" s="28">
        <f>IF('Załącznik Nr 2 - wydatki'!G655&gt;0,'Załącznik Nr 2 - wydatki'!G655,"")</f>
      </c>
      <c r="H324" s="28">
        <f>IF('Załącznik Nr 2 - wydatki'!H655&gt;0,'Załącznik Nr 2 - wydatki'!H655,"")</f>
      </c>
      <c r="I324" s="28">
        <f>IF('Załącznik Nr 2 - wydatki'!I655&gt;0,'Załącznik Nr 2 - wydatki'!I655,"")</f>
      </c>
      <c r="J324" s="28">
        <f>IF('Załącznik Nr 2 - wydatki'!J655&gt;0,'Załącznik Nr 2 - wydatki'!J655,"")</f>
      </c>
      <c r="K324" s="64"/>
      <c r="L324" s="239"/>
      <c r="M324" s="239"/>
      <c r="N324" s="239"/>
      <c r="O324" s="239"/>
      <c r="P324" s="239"/>
      <c r="Q324" s="239"/>
      <c r="R324" s="239"/>
      <c r="S324" s="239"/>
      <c r="T324" s="239"/>
      <c r="U324" s="239"/>
      <c r="V324" s="239"/>
      <c r="W324" s="239"/>
      <c r="X324" s="239"/>
      <c r="Y324" s="239"/>
      <c r="Z324" s="239"/>
      <c r="AA324" s="239"/>
      <c r="AB324" s="239"/>
      <c r="AC324" s="239"/>
      <c r="AD324" s="239"/>
      <c r="AE324" s="239"/>
      <c r="AF324" s="239"/>
      <c r="AG324" s="239"/>
      <c r="AH324" s="239"/>
      <c r="AI324" s="239"/>
      <c r="AJ324" s="239"/>
      <c r="AK324" s="239"/>
      <c r="AL324" s="239"/>
      <c r="AM324" s="239"/>
      <c r="AN324" s="239"/>
      <c r="AO324" s="239"/>
      <c r="AP324" s="239"/>
      <c r="AQ324" s="239"/>
      <c r="AR324" s="239"/>
      <c r="AS324" s="239"/>
      <c r="AT324" s="239"/>
      <c r="AU324" s="239"/>
      <c r="AV324" s="239"/>
      <c r="AW324" s="239"/>
      <c r="AX324" s="239"/>
      <c r="AY324" s="239"/>
      <c r="AZ324" s="239"/>
      <c r="BA324" s="239"/>
      <c r="BB324" s="239"/>
      <c r="BC324" s="239"/>
      <c r="BD324" s="239"/>
      <c r="BE324" s="239"/>
      <c r="BF324" s="239"/>
      <c r="BG324" s="239"/>
      <c r="BH324" s="239"/>
      <c r="BI324" s="239"/>
      <c r="BJ324" s="239"/>
      <c r="BK324" s="239"/>
      <c r="BL324" s="239"/>
      <c r="BM324" s="239"/>
      <c r="BN324" s="239"/>
      <c r="BO324" s="239"/>
      <c r="BP324" s="239"/>
      <c r="BQ324" s="239"/>
      <c r="BR324" s="239"/>
      <c r="BS324" s="239"/>
      <c r="BT324" s="239"/>
      <c r="BU324" s="239"/>
      <c r="BV324" s="239"/>
      <c r="BW324" s="239"/>
      <c r="BX324" s="239"/>
      <c r="BY324" s="239"/>
      <c r="BZ324" s="239"/>
      <c r="CA324" s="239"/>
      <c r="CB324" s="239"/>
      <c r="CC324" s="239"/>
      <c r="CD324" s="239"/>
      <c r="CE324" s="239"/>
      <c r="CF324" s="239"/>
      <c r="CG324" s="239"/>
      <c r="CH324" s="239"/>
      <c r="CI324" s="239"/>
      <c r="CJ324" s="239"/>
      <c r="CK324" s="239"/>
      <c r="CL324" s="239"/>
      <c r="CM324" s="239"/>
      <c r="CN324" s="239"/>
      <c r="CO324" s="239"/>
      <c r="CP324" s="239"/>
      <c r="CQ324" s="239"/>
      <c r="CR324" s="239"/>
      <c r="CS324" s="239"/>
      <c r="CT324" s="239"/>
      <c r="CU324" s="239"/>
      <c r="CV324" s="239"/>
      <c r="CW324" s="239"/>
      <c r="CX324" s="239"/>
      <c r="CY324" s="239"/>
      <c r="CZ324" s="239"/>
      <c r="DA324" s="239"/>
      <c r="DB324" s="239"/>
      <c r="DC324" s="239"/>
      <c r="DD324" s="239"/>
      <c r="DE324" s="239"/>
      <c r="DF324" s="239"/>
      <c r="DG324" s="239"/>
      <c r="DH324" s="239"/>
      <c r="DI324" s="239"/>
      <c r="DJ324" s="239"/>
      <c r="DK324" s="239"/>
      <c r="DL324" s="239"/>
      <c r="DM324" s="239"/>
      <c r="DN324" s="239"/>
      <c r="DO324" s="239"/>
    </row>
    <row r="325" spans="1:119" s="9" customFormat="1" ht="16.5" customHeight="1" thickBot="1">
      <c r="A325" s="116"/>
      <c r="B325" s="96">
        <v>92118</v>
      </c>
      <c r="C325" s="168" t="s">
        <v>262</v>
      </c>
      <c r="D325" s="200"/>
      <c r="E325" s="25">
        <f aca="true" t="shared" si="64" ref="E325:J325">SUM(E326:E327)</f>
        <v>704300</v>
      </c>
      <c r="F325" s="25">
        <f t="shared" si="64"/>
        <v>713365</v>
      </c>
      <c r="G325" s="25">
        <f t="shared" si="64"/>
        <v>584409</v>
      </c>
      <c r="H325" s="25">
        <f t="shared" si="64"/>
        <v>100000</v>
      </c>
      <c r="I325" s="25">
        <f t="shared" si="64"/>
        <v>484409</v>
      </c>
      <c r="J325" s="25">
        <f t="shared" si="64"/>
        <v>0</v>
      </c>
      <c r="K325" s="64">
        <f t="shared" si="49"/>
        <v>0.8297728240806475</v>
      </c>
      <c r="L325" s="239"/>
      <c r="M325" s="239"/>
      <c r="N325" s="239"/>
      <c r="O325" s="239"/>
      <c r="P325" s="239"/>
      <c r="Q325" s="239"/>
      <c r="R325" s="239"/>
      <c r="S325" s="239"/>
      <c r="T325" s="239"/>
      <c r="U325" s="239"/>
      <c r="V325" s="239"/>
      <c r="W325" s="239"/>
      <c r="X325" s="239"/>
      <c r="Y325" s="239"/>
      <c r="Z325" s="239"/>
      <c r="AA325" s="239"/>
      <c r="AB325" s="239"/>
      <c r="AC325" s="239"/>
      <c r="AD325" s="239"/>
      <c r="AE325" s="239"/>
      <c r="AF325" s="239"/>
      <c r="AG325" s="239"/>
      <c r="AH325" s="239"/>
      <c r="AI325" s="239"/>
      <c r="AJ325" s="239"/>
      <c r="AK325" s="239"/>
      <c r="AL325" s="239"/>
      <c r="AM325" s="239"/>
      <c r="AN325" s="239"/>
      <c r="AO325" s="239"/>
      <c r="AP325" s="239"/>
      <c r="AQ325" s="239"/>
      <c r="AR325" s="239"/>
      <c r="AS325" s="239"/>
      <c r="AT325" s="239"/>
      <c r="AU325" s="239"/>
      <c r="AV325" s="239"/>
      <c r="AW325" s="239"/>
      <c r="AX325" s="239"/>
      <c r="AY325" s="239"/>
      <c r="AZ325" s="239"/>
      <c r="BA325" s="239"/>
      <c r="BB325" s="239"/>
      <c r="BC325" s="239"/>
      <c r="BD325" s="239"/>
      <c r="BE325" s="239"/>
      <c r="BF325" s="239"/>
      <c r="BG325" s="239"/>
      <c r="BH325" s="239"/>
      <c r="BI325" s="239"/>
      <c r="BJ325" s="239"/>
      <c r="BK325" s="239"/>
      <c r="BL325" s="239"/>
      <c r="BM325" s="239"/>
      <c r="BN325" s="239"/>
      <c r="BO325" s="239"/>
      <c r="BP325" s="239"/>
      <c r="BQ325" s="239"/>
      <c r="BR325" s="239"/>
      <c r="BS325" s="239"/>
      <c r="BT325" s="239"/>
      <c r="BU325" s="239"/>
      <c r="BV325" s="239"/>
      <c r="BW325" s="239"/>
      <c r="BX325" s="239"/>
      <c r="BY325" s="239"/>
      <c r="BZ325" s="239"/>
      <c r="CA325" s="239"/>
      <c r="CB325" s="239"/>
      <c r="CC325" s="239"/>
      <c r="CD325" s="239"/>
      <c r="CE325" s="239"/>
      <c r="CF325" s="239"/>
      <c r="CG325" s="239"/>
      <c r="CH325" s="239"/>
      <c r="CI325" s="239"/>
      <c r="CJ325" s="239"/>
      <c r="CK325" s="239"/>
      <c r="CL325" s="239"/>
      <c r="CM325" s="239"/>
      <c r="CN325" s="239"/>
      <c r="CO325" s="239"/>
      <c r="CP325" s="239"/>
      <c r="CQ325" s="239"/>
      <c r="CR325" s="239"/>
      <c r="CS325" s="239"/>
      <c r="CT325" s="239"/>
      <c r="CU325" s="239"/>
      <c r="CV325" s="239"/>
      <c r="CW325" s="239"/>
      <c r="CX325" s="239"/>
      <c r="CY325" s="239"/>
      <c r="CZ325" s="239"/>
      <c r="DA325" s="239"/>
      <c r="DB325" s="239"/>
      <c r="DC325" s="239"/>
      <c r="DD325" s="239"/>
      <c r="DE325" s="239"/>
      <c r="DF325" s="239"/>
      <c r="DG325" s="239"/>
      <c r="DH325" s="239"/>
      <c r="DI325" s="239"/>
      <c r="DJ325" s="239"/>
      <c r="DK325" s="239"/>
      <c r="DL325" s="239"/>
      <c r="DM325" s="239"/>
      <c r="DN325" s="239"/>
      <c r="DO325" s="239"/>
    </row>
    <row r="326" spans="1:119" s="9" customFormat="1" ht="25.5" customHeight="1" thickBot="1">
      <c r="A326" s="116"/>
      <c r="B326" s="100"/>
      <c r="C326" s="90" t="s">
        <v>397</v>
      </c>
      <c r="D326" s="204">
        <v>2480</v>
      </c>
      <c r="E326" s="28">
        <f>IF('Załącznik Nr 2 - wydatki'!E657&gt;0,'Załącznik Nr 2 - wydatki'!E657,"")</f>
        <v>704300</v>
      </c>
      <c r="F326" s="28">
        <f>IF('Załącznik Nr 2 - wydatki'!F657&gt;0,'Załącznik Nr 2 - wydatki'!F657,"")</f>
        <v>613365</v>
      </c>
      <c r="G326" s="28">
        <f>IF('Załącznik Nr 2 - wydatki'!G657&gt;0,'Załącznik Nr 2 - wydatki'!G657,"")</f>
        <v>484409</v>
      </c>
      <c r="H326" s="28">
        <f>IF('Załącznik Nr 2 - wydatki'!H657&gt;0,'Załącznik Nr 2 - wydatki'!H657,"")</f>
      </c>
      <c r="I326" s="28">
        <f>IF('Załącznik Nr 2 - wydatki'!I657&gt;0,'Załącznik Nr 2 - wydatki'!I657,"")</f>
        <v>484409</v>
      </c>
      <c r="J326" s="28">
        <f>IF('Załącznik Nr 2 - wydatki'!J657&gt;0,'Załącznik Nr 2 - wydatki'!J657,"")</f>
      </c>
      <c r="K326" s="64">
        <f t="shared" si="49"/>
        <v>0.6877878744853045</v>
      </c>
      <c r="L326" s="239"/>
      <c r="M326" s="239"/>
      <c r="N326" s="239"/>
      <c r="O326" s="239"/>
      <c r="P326" s="239"/>
      <c r="Q326" s="239"/>
      <c r="R326" s="239"/>
      <c r="S326" s="239"/>
      <c r="T326" s="239"/>
      <c r="U326" s="239"/>
      <c r="V326" s="239"/>
      <c r="W326" s="239"/>
      <c r="X326" s="239"/>
      <c r="Y326" s="239"/>
      <c r="Z326" s="239"/>
      <c r="AA326" s="239"/>
      <c r="AB326" s="239"/>
      <c r="AC326" s="239"/>
      <c r="AD326" s="239"/>
      <c r="AE326" s="239"/>
      <c r="AF326" s="239"/>
      <c r="AG326" s="239"/>
      <c r="AH326" s="239"/>
      <c r="AI326" s="239"/>
      <c r="AJ326" s="239"/>
      <c r="AK326" s="239"/>
      <c r="AL326" s="239"/>
      <c r="AM326" s="239"/>
      <c r="AN326" s="239"/>
      <c r="AO326" s="239"/>
      <c r="AP326" s="239"/>
      <c r="AQ326" s="239"/>
      <c r="AR326" s="239"/>
      <c r="AS326" s="239"/>
      <c r="AT326" s="239"/>
      <c r="AU326" s="239"/>
      <c r="AV326" s="239"/>
      <c r="AW326" s="239"/>
      <c r="AX326" s="239"/>
      <c r="AY326" s="239"/>
      <c r="AZ326" s="239"/>
      <c r="BA326" s="239"/>
      <c r="BB326" s="239"/>
      <c r="BC326" s="239"/>
      <c r="BD326" s="239"/>
      <c r="BE326" s="239"/>
      <c r="BF326" s="239"/>
      <c r="BG326" s="239"/>
      <c r="BH326" s="239"/>
      <c r="BI326" s="239"/>
      <c r="BJ326" s="239"/>
      <c r="BK326" s="239"/>
      <c r="BL326" s="239"/>
      <c r="BM326" s="239"/>
      <c r="BN326" s="239"/>
      <c r="BO326" s="239"/>
      <c r="BP326" s="239"/>
      <c r="BQ326" s="239"/>
      <c r="BR326" s="239"/>
      <c r="BS326" s="239"/>
      <c r="BT326" s="239"/>
      <c r="BU326" s="239"/>
      <c r="BV326" s="239"/>
      <c r="BW326" s="239"/>
      <c r="BX326" s="239"/>
      <c r="BY326" s="239"/>
      <c r="BZ326" s="239"/>
      <c r="CA326" s="239"/>
      <c r="CB326" s="239"/>
      <c r="CC326" s="239"/>
      <c r="CD326" s="239"/>
      <c r="CE326" s="239"/>
      <c r="CF326" s="239"/>
      <c r="CG326" s="239"/>
      <c r="CH326" s="239"/>
      <c r="CI326" s="239"/>
      <c r="CJ326" s="239"/>
      <c r="CK326" s="239"/>
      <c r="CL326" s="239"/>
      <c r="CM326" s="239"/>
      <c r="CN326" s="239"/>
      <c r="CO326" s="239"/>
      <c r="CP326" s="239"/>
      <c r="CQ326" s="239"/>
      <c r="CR326" s="239"/>
      <c r="CS326" s="239"/>
      <c r="CT326" s="239"/>
      <c r="CU326" s="239"/>
      <c r="CV326" s="239"/>
      <c r="CW326" s="239"/>
      <c r="CX326" s="239"/>
      <c r="CY326" s="239"/>
      <c r="CZ326" s="239"/>
      <c r="DA326" s="239"/>
      <c r="DB326" s="239"/>
      <c r="DC326" s="239"/>
      <c r="DD326" s="239"/>
      <c r="DE326" s="239"/>
      <c r="DF326" s="239"/>
      <c r="DG326" s="239"/>
      <c r="DH326" s="239"/>
      <c r="DI326" s="239"/>
      <c r="DJ326" s="239"/>
      <c r="DK326" s="239"/>
      <c r="DL326" s="239"/>
      <c r="DM326" s="239"/>
      <c r="DN326" s="239"/>
      <c r="DO326" s="239"/>
    </row>
    <row r="327" spans="1:119" s="9" customFormat="1" ht="25.5" customHeight="1" thickBot="1">
      <c r="A327" s="116"/>
      <c r="B327" s="100"/>
      <c r="C327" s="407" t="s">
        <v>144</v>
      </c>
      <c r="D327" s="328">
        <v>6050</v>
      </c>
      <c r="E327" s="28">
        <f>IF('Załącznik Nr 2 - wydatki'!E658&gt;0,'Załącznik Nr 2 - wydatki'!E658,"")</f>
      </c>
      <c r="F327" s="28">
        <f>IF('Załącznik Nr 2 - wydatki'!F658&gt;0,'Załącznik Nr 2 - wydatki'!F658,"")</f>
        <v>100000</v>
      </c>
      <c r="G327" s="28">
        <f>IF('Załącznik Nr 2 - wydatki'!G658&gt;0,'Załącznik Nr 2 - wydatki'!G658,"")</f>
        <v>100000</v>
      </c>
      <c r="H327" s="28">
        <f>IF('Załącznik Nr 2 - wydatki'!H658&gt;0,'Załącznik Nr 2 - wydatki'!H658,"")</f>
        <v>100000</v>
      </c>
      <c r="I327" s="28">
        <f>IF('Załącznik Nr 2 - wydatki'!I658&gt;0,'Załącznik Nr 2 - wydatki'!I658,"")</f>
      </c>
      <c r="J327" s="28">
        <f>IF('Załącznik Nr 2 - wydatki'!J658&gt;0,'Załącznik Nr 2 - wydatki'!J658,"")</f>
      </c>
      <c r="K327" s="64"/>
      <c r="L327" s="239"/>
      <c r="M327" s="239"/>
      <c r="N327" s="239"/>
      <c r="O327" s="239"/>
      <c r="P327" s="239"/>
      <c r="Q327" s="239"/>
      <c r="R327" s="239"/>
      <c r="S327" s="239"/>
      <c r="T327" s="239"/>
      <c r="U327" s="239"/>
      <c r="V327" s="239"/>
      <c r="W327" s="239"/>
      <c r="X327" s="239"/>
      <c r="Y327" s="239"/>
      <c r="Z327" s="239"/>
      <c r="AA327" s="239"/>
      <c r="AB327" s="239"/>
      <c r="AC327" s="239"/>
      <c r="AD327" s="239"/>
      <c r="AE327" s="239"/>
      <c r="AF327" s="239"/>
      <c r="AG327" s="239"/>
      <c r="AH327" s="239"/>
      <c r="AI327" s="239"/>
      <c r="AJ327" s="239"/>
      <c r="AK327" s="239"/>
      <c r="AL327" s="239"/>
      <c r="AM327" s="239"/>
      <c r="AN327" s="239"/>
      <c r="AO327" s="239"/>
      <c r="AP327" s="239"/>
      <c r="AQ327" s="239"/>
      <c r="AR327" s="239"/>
      <c r="AS327" s="239"/>
      <c r="AT327" s="239"/>
      <c r="AU327" s="239"/>
      <c r="AV327" s="239"/>
      <c r="AW327" s="239"/>
      <c r="AX327" s="239"/>
      <c r="AY327" s="239"/>
      <c r="AZ327" s="239"/>
      <c r="BA327" s="239"/>
      <c r="BB327" s="239"/>
      <c r="BC327" s="239"/>
      <c r="BD327" s="239"/>
      <c r="BE327" s="239"/>
      <c r="BF327" s="239"/>
      <c r="BG327" s="239"/>
      <c r="BH327" s="239"/>
      <c r="BI327" s="239"/>
      <c r="BJ327" s="239"/>
      <c r="BK327" s="239"/>
      <c r="BL327" s="239"/>
      <c r="BM327" s="239"/>
      <c r="BN327" s="239"/>
      <c r="BO327" s="239"/>
      <c r="BP327" s="239"/>
      <c r="BQ327" s="239"/>
      <c r="BR327" s="239"/>
      <c r="BS327" s="239"/>
      <c r="BT327" s="239"/>
      <c r="BU327" s="239"/>
      <c r="BV327" s="239"/>
      <c r="BW327" s="239"/>
      <c r="BX327" s="239"/>
      <c r="BY327" s="239"/>
      <c r="BZ327" s="239"/>
      <c r="CA327" s="239"/>
      <c r="CB327" s="239"/>
      <c r="CC327" s="239"/>
      <c r="CD327" s="239"/>
      <c r="CE327" s="239"/>
      <c r="CF327" s="239"/>
      <c r="CG327" s="239"/>
      <c r="CH327" s="239"/>
      <c r="CI327" s="239"/>
      <c r="CJ327" s="239"/>
      <c r="CK327" s="239"/>
      <c r="CL327" s="239"/>
      <c r="CM327" s="239"/>
      <c r="CN327" s="239"/>
      <c r="CO327" s="239"/>
      <c r="CP327" s="239"/>
      <c r="CQ327" s="239"/>
      <c r="CR327" s="239"/>
      <c r="CS327" s="239"/>
      <c r="CT327" s="239"/>
      <c r="CU327" s="239"/>
      <c r="CV327" s="239"/>
      <c r="CW327" s="239"/>
      <c r="CX327" s="239"/>
      <c r="CY327" s="239"/>
      <c r="CZ327" s="239"/>
      <c r="DA327" s="239"/>
      <c r="DB327" s="239"/>
      <c r="DC327" s="239"/>
      <c r="DD327" s="239"/>
      <c r="DE327" s="239"/>
      <c r="DF327" s="239"/>
      <c r="DG327" s="239"/>
      <c r="DH327" s="239"/>
      <c r="DI327" s="239"/>
      <c r="DJ327" s="239"/>
      <c r="DK327" s="239"/>
      <c r="DL327" s="239"/>
      <c r="DM327" s="239"/>
      <c r="DN327" s="239"/>
      <c r="DO327" s="239"/>
    </row>
    <row r="328" spans="1:119" s="9" customFormat="1" ht="25.5" customHeight="1" thickBot="1">
      <c r="A328" s="116"/>
      <c r="B328" s="96">
        <v>92120</v>
      </c>
      <c r="C328" s="146" t="s">
        <v>240</v>
      </c>
      <c r="D328" s="200"/>
      <c r="E328" s="450">
        <f aca="true" t="shared" si="65" ref="E328:J328">SUM(E329)</f>
        <v>150000</v>
      </c>
      <c r="F328" s="450">
        <f t="shared" si="65"/>
        <v>175000</v>
      </c>
      <c r="G328" s="450">
        <f t="shared" si="65"/>
        <v>175000</v>
      </c>
      <c r="H328" s="450">
        <f t="shared" si="65"/>
        <v>0</v>
      </c>
      <c r="I328" s="450">
        <f t="shared" si="65"/>
        <v>175000</v>
      </c>
      <c r="J328" s="450">
        <f t="shared" si="65"/>
        <v>0</v>
      </c>
      <c r="K328" s="64"/>
      <c r="L328" s="239"/>
      <c r="M328" s="239"/>
      <c r="N328" s="239"/>
      <c r="O328" s="239"/>
      <c r="P328" s="239"/>
      <c r="Q328" s="239"/>
      <c r="R328" s="239"/>
      <c r="S328" s="239"/>
      <c r="T328" s="239"/>
      <c r="U328" s="239"/>
      <c r="V328" s="239"/>
      <c r="W328" s="239"/>
      <c r="X328" s="239"/>
      <c r="Y328" s="239"/>
      <c r="Z328" s="239"/>
      <c r="AA328" s="239"/>
      <c r="AB328" s="239"/>
      <c r="AC328" s="239"/>
      <c r="AD328" s="239"/>
      <c r="AE328" s="239"/>
      <c r="AF328" s="239"/>
      <c r="AG328" s="239"/>
      <c r="AH328" s="239"/>
      <c r="AI328" s="239"/>
      <c r="AJ328" s="239"/>
      <c r="AK328" s="239"/>
      <c r="AL328" s="239"/>
      <c r="AM328" s="239"/>
      <c r="AN328" s="239"/>
      <c r="AO328" s="239"/>
      <c r="AP328" s="239"/>
      <c r="AQ328" s="239"/>
      <c r="AR328" s="239"/>
      <c r="AS328" s="239"/>
      <c r="AT328" s="239"/>
      <c r="AU328" s="239"/>
      <c r="AV328" s="239"/>
      <c r="AW328" s="239"/>
      <c r="AX328" s="239"/>
      <c r="AY328" s="239"/>
      <c r="AZ328" s="239"/>
      <c r="BA328" s="239"/>
      <c r="BB328" s="239"/>
      <c r="BC328" s="239"/>
      <c r="BD328" s="239"/>
      <c r="BE328" s="239"/>
      <c r="BF328" s="239"/>
      <c r="BG328" s="239"/>
      <c r="BH328" s="239"/>
      <c r="BI328" s="239"/>
      <c r="BJ328" s="239"/>
      <c r="BK328" s="239"/>
      <c r="BL328" s="239"/>
      <c r="BM328" s="239"/>
      <c r="BN328" s="239"/>
      <c r="BO328" s="239"/>
      <c r="BP328" s="239"/>
      <c r="BQ328" s="239"/>
      <c r="BR328" s="239"/>
      <c r="BS328" s="239"/>
      <c r="BT328" s="239"/>
      <c r="BU328" s="239"/>
      <c r="BV328" s="239"/>
      <c r="BW328" s="239"/>
      <c r="BX328" s="239"/>
      <c r="BY328" s="239"/>
      <c r="BZ328" s="239"/>
      <c r="CA328" s="239"/>
      <c r="CB328" s="239"/>
      <c r="CC328" s="239"/>
      <c r="CD328" s="239"/>
      <c r="CE328" s="239"/>
      <c r="CF328" s="239"/>
      <c r="CG328" s="239"/>
      <c r="CH328" s="239"/>
      <c r="CI328" s="239"/>
      <c r="CJ328" s="239"/>
      <c r="CK328" s="239"/>
      <c r="CL328" s="239"/>
      <c r="CM328" s="239"/>
      <c r="CN328" s="239"/>
      <c r="CO328" s="239"/>
      <c r="CP328" s="239"/>
      <c r="CQ328" s="239"/>
      <c r="CR328" s="239"/>
      <c r="CS328" s="239"/>
      <c r="CT328" s="239"/>
      <c r="CU328" s="239"/>
      <c r="CV328" s="239"/>
      <c r="CW328" s="239"/>
      <c r="CX328" s="239"/>
      <c r="CY328" s="239"/>
      <c r="CZ328" s="239"/>
      <c r="DA328" s="239"/>
      <c r="DB328" s="239"/>
      <c r="DC328" s="239"/>
      <c r="DD328" s="239"/>
      <c r="DE328" s="239"/>
      <c r="DF328" s="239"/>
      <c r="DG328" s="239"/>
      <c r="DH328" s="239"/>
      <c r="DI328" s="239"/>
      <c r="DJ328" s="239"/>
      <c r="DK328" s="239"/>
      <c r="DL328" s="239"/>
      <c r="DM328" s="239"/>
      <c r="DN328" s="239"/>
      <c r="DO328" s="239"/>
    </row>
    <row r="329" spans="1:119" s="9" customFormat="1" ht="39" customHeight="1" thickBot="1">
      <c r="A329" s="116"/>
      <c r="B329" s="104"/>
      <c r="C329" s="136" t="s">
        <v>408</v>
      </c>
      <c r="D329" s="457">
        <v>6230</v>
      </c>
      <c r="E329" s="28">
        <f>IF('Załącznik Nr 2 - wydatki'!E660&gt;0,'Załącznik Nr 2 - wydatki'!E660,"")</f>
        <v>150000</v>
      </c>
      <c r="F329" s="28">
        <f>IF('Załącznik Nr 2 - wydatki'!F660&gt;0,'Załącznik Nr 2 - wydatki'!F660,"")</f>
        <v>175000</v>
      </c>
      <c r="G329" s="28">
        <f>IF('Załącznik Nr 2 - wydatki'!G660&gt;0,'Załącznik Nr 2 - wydatki'!G660,"")</f>
        <v>175000</v>
      </c>
      <c r="H329" s="28">
        <f>IF('Załącznik Nr 2 - wydatki'!H660&gt;0,'Załącznik Nr 2 - wydatki'!H660,"")</f>
      </c>
      <c r="I329" s="28">
        <f>IF('Załącznik Nr 2 - wydatki'!I660&gt;0,'Załącznik Nr 2 - wydatki'!I660,"")</f>
        <v>175000</v>
      </c>
      <c r="J329" s="28">
        <f>IF('Załącznik Nr 2 - wydatki'!J660&gt;0,'Załącznik Nr 2 - wydatki'!J660,"")</f>
      </c>
      <c r="K329" s="64"/>
      <c r="L329" s="239"/>
      <c r="M329" s="239"/>
      <c r="N329" s="239"/>
      <c r="O329" s="239"/>
      <c r="P329" s="239"/>
      <c r="Q329" s="239"/>
      <c r="R329" s="239"/>
      <c r="S329" s="239"/>
      <c r="T329" s="239"/>
      <c r="U329" s="239"/>
      <c r="V329" s="239"/>
      <c r="W329" s="239"/>
      <c r="X329" s="239"/>
      <c r="Y329" s="239"/>
      <c r="Z329" s="239"/>
      <c r="AA329" s="239"/>
      <c r="AB329" s="239"/>
      <c r="AC329" s="239"/>
      <c r="AD329" s="239"/>
      <c r="AE329" s="239"/>
      <c r="AF329" s="239"/>
      <c r="AG329" s="239"/>
      <c r="AH329" s="239"/>
      <c r="AI329" s="239"/>
      <c r="AJ329" s="239"/>
      <c r="AK329" s="239"/>
      <c r="AL329" s="239"/>
      <c r="AM329" s="239"/>
      <c r="AN329" s="239"/>
      <c r="AO329" s="239"/>
      <c r="AP329" s="239"/>
      <c r="AQ329" s="239"/>
      <c r="AR329" s="239"/>
      <c r="AS329" s="239"/>
      <c r="AT329" s="239"/>
      <c r="AU329" s="239"/>
      <c r="AV329" s="239"/>
      <c r="AW329" s="239"/>
      <c r="AX329" s="239"/>
      <c r="AY329" s="239"/>
      <c r="AZ329" s="239"/>
      <c r="BA329" s="239"/>
      <c r="BB329" s="239"/>
      <c r="BC329" s="239"/>
      <c r="BD329" s="239"/>
      <c r="BE329" s="239"/>
      <c r="BF329" s="239"/>
      <c r="BG329" s="239"/>
      <c r="BH329" s="239"/>
      <c r="BI329" s="239"/>
      <c r="BJ329" s="239"/>
      <c r="BK329" s="239"/>
      <c r="BL329" s="239"/>
      <c r="BM329" s="239"/>
      <c r="BN329" s="239"/>
      <c r="BO329" s="239"/>
      <c r="BP329" s="239"/>
      <c r="BQ329" s="239"/>
      <c r="BR329" s="239"/>
      <c r="BS329" s="239"/>
      <c r="BT329" s="239"/>
      <c r="BU329" s="239"/>
      <c r="BV329" s="239"/>
      <c r="BW329" s="239"/>
      <c r="BX329" s="239"/>
      <c r="BY329" s="239"/>
      <c r="BZ329" s="239"/>
      <c r="CA329" s="239"/>
      <c r="CB329" s="239"/>
      <c r="CC329" s="239"/>
      <c r="CD329" s="239"/>
      <c r="CE329" s="239"/>
      <c r="CF329" s="239"/>
      <c r="CG329" s="239"/>
      <c r="CH329" s="239"/>
      <c r="CI329" s="239"/>
      <c r="CJ329" s="239"/>
      <c r="CK329" s="239"/>
      <c r="CL329" s="239"/>
      <c r="CM329" s="239"/>
      <c r="CN329" s="239"/>
      <c r="CO329" s="239"/>
      <c r="CP329" s="239"/>
      <c r="CQ329" s="239"/>
      <c r="CR329" s="239"/>
      <c r="CS329" s="239"/>
      <c r="CT329" s="239"/>
      <c r="CU329" s="239"/>
      <c r="CV329" s="239"/>
      <c r="CW329" s="239"/>
      <c r="CX329" s="239"/>
      <c r="CY329" s="239"/>
      <c r="CZ329" s="239"/>
      <c r="DA329" s="239"/>
      <c r="DB329" s="239"/>
      <c r="DC329" s="239"/>
      <c r="DD329" s="239"/>
      <c r="DE329" s="239"/>
      <c r="DF329" s="239"/>
      <c r="DG329" s="239"/>
      <c r="DH329" s="239"/>
      <c r="DI329" s="239"/>
      <c r="DJ329" s="239"/>
      <c r="DK329" s="239"/>
      <c r="DL329" s="239"/>
      <c r="DM329" s="239"/>
      <c r="DN329" s="239"/>
      <c r="DO329" s="239"/>
    </row>
    <row r="330" spans="1:119" s="15" customFormat="1" ht="33" customHeight="1" thickBot="1">
      <c r="A330" s="113"/>
      <c r="B330" s="113"/>
      <c r="C330" s="198" t="s">
        <v>269</v>
      </c>
      <c r="D330" s="211"/>
      <c r="E330" s="43">
        <f aca="true" t="shared" si="66" ref="E330:J330">SUM(E316+E309+E291+E275+E199+E194+E188+E125+E119+E88+E52+E34+E29+E14+E11)</f>
        <v>57977065</v>
      </c>
      <c r="F330" s="43">
        <f t="shared" si="66"/>
        <v>63918127</v>
      </c>
      <c r="G330" s="43">
        <f t="shared" si="66"/>
        <v>59081710</v>
      </c>
      <c r="H330" s="43">
        <f t="shared" si="66"/>
        <v>14536020</v>
      </c>
      <c r="I330" s="43">
        <f t="shared" si="66"/>
        <v>39921690</v>
      </c>
      <c r="J330" s="43">
        <f t="shared" si="66"/>
        <v>4624000</v>
      </c>
      <c r="K330" s="64">
        <f t="shared" si="49"/>
        <v>1.019053137650207</v>
      </c>
      <c r="L330" s="247"/>
      <c r="M330" s="247"/>
      <c r="N330" s="247"/>
      <c r="O330" s="247"/>
      <c r="P330" s="247"/>
      <c r="Q330" s="247"/>
      <c r="R330" s="247"/>
      <c r="S330" s="247"/>
      <c r="T330" s="247"/>
      <c r="U330" s="247"/>
      <c r="V330" s="247"/>
      <c r="W330" s="247"/>
      <c r="X330" s="247"/>
      <c r="Y330" s="247"/>
      <c r="Z330" s="247"/>
      <c r="AA330" s="247"/>
      <c r="AB330" s="247"/>
      <c r="AC330" s="247"/>
      <c r="AD330" s="247"/>
      <c r="AE330" s="247"/>
      <c r="AF330" s="247"/>
      <c r="AG330" s="247"/>
      <c r="AH330" s="247"/>
      <c r="AI330" s="247"/>
      <c r="AJ330" s="247"/>
      <c r="AK330" s="247"/>
      <c r="AL330" s="247"/>
      <c r="AM330" s="247"/>
      <c r="AN330" s="247"/>
      <c r="AO330" s="247"/>
      <c r="AP330" s="247"/>
      <c r="AQ330" s="247"/>
      <c r="AR330" s="247"/>
      <c r="AS330" s="247"/>
      <c r="AT330" s="247"/>
      <c r="AU330" s="247"/>
      <c r="AV330" s="247"/>
      <c r="AW330" s="247"/>
      <c r="AX330" s="247"/>
      <c r="AY330" s="247"/>
      <c r="AZ330" s="247"/>
      <c r="BA330" s="247"/>
      <c r="BB330" s="247"/>
      <c r="BC330" s="247"/>
      <c r="BD330" s="247"/>
      <c r="BE330" s="247"/>
      <c r="BF330" s="247"/>
      <c r="BG330" s="247"/>
      <c r="BH330" s="247"/>
      <c r="BI330" s="247"/>
      <c r="BJ330" s="247"/>
      <c r="BK330" s="247"/>
      <c r="BL330" s="247"/>
      <c r="BM330" s="247"/>
      <c r="BN330" s="247"/>
      <c r="BO330" s="247"/>
      <c r="BP330" s="247"/>
      <c r="BQ330" s="247"/>
      <c r="BR330" s="247"/>
      <c r="BS330" s="247"/>
      <c r="BT330" s="247"/>
      <c r="BU330" s="247"/>
      <c r="BV330" s="247"/>
      <c r="BW330" s="247"/>
      <c r="BX330" s="247"/>
      <c r="BY330" s="247"/>
      <c r="BZ330" s="247"/>
      <c r="CA330" s="247"/>
      <c r="CB330" s="247"/>
      <c r="CC330" s="247"/>
      <c r="CD330" s="247"/>
      <c r="CE330" s="247"/>
      <c r="CF330" s="247"/>
      <c r="CG330" s="247"/>
      <c r="CH330" s="247"/>
      <c r="CI330" s="247"/>
      <c r="CJ330" s="247"/>
      <c r="CK330" s="247"/>
      <c r="CL330" s="247"/>
      <c r="CM330" s="247"/>
      <c r="CN330" s="247"/>
      <c r="CO330" s="247"/>
      <c r="CP330" s="247"/>
      <c r="CQ330" s="247"/>
      <c r="CR330" s="247"/>
      <c r="CS330" s="247"/>
      <c r="CT330" s="247"/>
      <c r="CU330" s="247"/>
      <c r="CV330" s="247"/>
      <c r="CW330" s="247"/>
      <c r="CX330" s="247"/>
      <c r="CY330" s="247"/>
      <c r="CZ330" s="247"/>
      <c r="DA330" s="247"/>
      <c r="DB330" s="247"/>
      <c r="DC330" s="247"/>
      <c r="DD330" s="247"/>
      <c r="DE330" s="247"/>
      <c r="DF330" s="247"/>
      <c r="DG330" s="247"/>
      <c r="DH330" s="247"/>
      <c r="DI330" s="247"/>
      <c r="DJ330" s="247"/>
      <c r="DK330" s="247"/>
      <c r="DL330" s="247"/>
      <c r="DM330" s="247"/>
      <c r="DN330" s="247"/>
      <c r="DO330" s="247"/>
    </row>
    <row r="331" spans="1:4" ht="12.75">
      <c r="A331" s="5"/>
      <c r="B331" s="5"/>
      <c r="C331" s="5"/>
      <c r="D331" s="5"/>
    </row>
    <row r="332" s="5" customFormat="1" ht="12.75"/>
    <row r="335" ht="12.75">
      <c r="C335" s="408"/>
    </row>
    <row r="337" ht="12.75">
      <c r="H337" s="5"/>
    </row>
    <row r="348" ht="30" customHeight="1">
      <c r="C348" s="22"/>
    </row>
  </sheetData>
  <printOptions/>
  <pageMargins left="0.1968503937007874" right="0.1968503937007874" top="0.3937007874015748" bottom="0.1968503937007874" header="0.1968503937007874" footer="0.5118110236220472"/>
  <pageSetup horizontalDpi="300" verticalDpi="300" orientation="landscape" paperSize="9" r:id="rId1"/>
  <headerFooter alignWithMargins="0">
    <oddHeader>&amp;C&amp;"Arial CE,Kursywa"&amp;9-   &amp;P  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Q441"/>
  <sheetViews>
    <sheetView tabSelected="1" zoomScale="75" zoomScaleNormal="75" workbookViewId="0" topLeftCell="A410">
      <selection activeCell="J441" sqref="J441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49.625" style="0" customWidth="1"/>
    <col min="4" max="4" width="5.375" style="0" customWidth="1"/>
    <col min="5" max="8" width="10.75390625" style="0" customWidth="1"/>
    <col min="9" max="10" width="10.25390625" style="0" customWidth="1"/>
    <col min="11" max="11" width="9.375" style="0" customWidth="1"/>
  </cols>
  <sheetData>
    <row r="1" spans="1:11" ht="12.75">
      <c r="A1" s="18"/>
      <c r="B1" s="18"/>
      <c r="C1" s="18"/>
      <c r="D1" s="18"/>
      <c r="E1" s="19"/>
      <c r="F1" s="19"/>
      <c r="G1" s="48"/>
      <c r="H1" s="48" t="s">
        <v>401</v>
      </c>
      <c r="I1" s="7"/>
      <c r="J1" s="7"/>
      <c r="K1" s="18"/>
    </row>
    <row r="2" spans="1:11" ht="12.75">
      <c r="A2" s="18"/>
      <c r="B2" s="18"/>
      <c r="C2" s="18"/>
      <c r="D2" s="18"/>
      <c r="E2" s="19"/>
      <c r="F2" s="19"/>
      <c r="G2" s="48"/>
      <c r="H2" s="48" t="s">
        <v>263</v>
      </c>
      <c r="I2" s="7"/>
      <c r="J2" s="7"/>
      <c r="K2" s="18"/>
    </row>
    <row r="3" spans="1:11" ht="12.75">
      <c r="A3" s="18"/>
      <c r="B3" s="18"/>
      <c r="C3" s="18"/>
      <c r="D3" s="18"/>
      <c r="E3" s="19"/>
      <c r="F3" s="19"/>
      <c r="G3" s="48"/>
      <c r="H3" s="48" t="s">
        <v>22</v>
      </c>
      <c r="I3" s="7"/>
      <c r="J3" s="7"/>
      <c r="K3" s="18"/>
    </row>
    <row r="4" spans="1:11" ht="12.75">
      <c r="A4" s="18"/>
      <c r="B4" s="18"/>
      <c r="C4" s="18"/>
      <c r="D4" s="18"/>
      <c r="E4" s="19"/>
      <c r="F4" s="19"/>
      <c r="G4" s="48"/>
      <c r="H4" s="48" t="s">
        <v>264</v>
      </c>
      <c r="I4" s="7"/>
      <c r="J4" s="7"/>
      <c r="K4" s="18"/>
    </row>
    <row r="5" spans="1:11" ht="12.75">
      <c r="A5" s="18"/>
      <c r="B5" s="18"/>
      <c r="C5" s="18"/>
      <c r="D5" s="18"/>
      <c r="E5" s="18"/>
      <c r="F5" s="18"/>
      <c r="G5" s="49"/>
      <c r="H5" s="49"/>
      <c r="I5" s="49"/>
      <c r="J5" s="49"/>
      <c r="K5" s="18"/>
    </row>
    <row r="6" spans="1:11" s="3" customFormat="1" ht="20.25">
      <c r="A6" s="20"/>
      <c r="B6" s="21"/>
      <c r="C6" s="44" t="s">
        <v>25</v>
      </c>
      <c r="D6" s="51"/>
      <c r="E6" s="51"/>
      <c r="F6" s="51"/>
      <c r="G6" s="50"/>
      <c r="H6" s="50"/>
      <c r="I6" s="20"/>
      <c r="J6" s="20"/>
      <c r="K6" s="20"/>
    </row>
    <row r="7" spans="1:12" ht="12.75">
      <c r="A7" s="18"/>
      <c r="B7" s="18"/>
      <c r="C7" s="18" t="s">
        <v>237</v>
      </c>
      <c r="D7" s="18"/>
      <c r="E7" s="23"/>
      <c r="F7" s="23"/>
      <c r="G7" s="23"/>
      <c r="H7" s="23"/>
      <c r="I7" s="23"/>
      <c r="J7" s="23"/>
      <c r="K7" s="23"/>
      <c r="L7" s="3"/>
    </row>
    <row r="8" spans="1:12" ht="13.5" thickBo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3"/>
    </row>
    <row r="9" spans="1:11" ht="60" customHeight="1" thickBot="1">
      <c r="A9" s="69" t="s">
        <v>107</v>
      </c>
      <c r="B9" s="69" t="s">
        <v>108</v>
      </c>
      <c r="C9" s="84" t="s">
        <v>109</v>
      </c>
      <c r="D9" s="69" t="s">
        <v>110</v>
      </c>
      <c r="E9" s="45" t="s">
        <v>142</v>
      </c>
      <c r="F9" s="45" t="s">
        <v>140</v>
      </c>
      <c r="G9" s="45" t="s">
        <v>141</v>
      </c>
      <c r="H9" s="45" t="s">
        <v>455</v>
      </c>
      <c r="I9" s="45" t="s">
        <v>456</v>
      </c>
      <c r="J9" s="45" t="s">
        <v>16</v>
      </c>
      <c r="K9" s="45" t="s">
        <v>49</v>
      </c>
    </row>
    <row r="10" spans="1:11" ht="14.25" customHeight="1" thickBot="1">
      <c r="A10" s="57">
        <v>1</v>
      </c>
      <c r="B10" s="57">
        <v>2</v>
      </c>
      <c r="C10" s="17">
        <v>3</v>
      </c>
      <c r="D10" s="5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</row>
    <row r="11" spans="1:11" ht="24" customHeight="1">
      <c r="A11" s="219" t="s">
        <v>111</v>
      </c>
      <c r="B11" s="210"/>
      <c r="C11" s="223" t="s">
        <v>112</v>
      </c>
      <c r="D11" s="210"/>
      <c r="E11" s="24">
        <f>SUM(E12)</f>
        <v>1650</v>
      </c>
      <c r="F11" s="24">
        <f aca="true" t="shared" si="0" ref="F11:J12">SUM(F12)</f>
        <v>1900</v>
      </c>
      <c r="G11" s="24">
        <f t="shared" si="0"/>
        <v>1900</v>
      </c>
      <c r="H11" s="24">
        <f t="shared" si="0"/>
        <v>1900</v>
      </c>
      <c r="I11" s="24">
        <f t="shared" si="0"/>
        <v>0</v>
      </c>
      <c r="J11" s="24">
        <f t="shared" si="0"/>
        <v>0</v>
      </c>
      <c r="K11" s="60">
        <f>G11/E11</f>
        <v>1.1515151515151516</v>
      </c>
    </row>
    <row r="12" spans="1:11" ht="19.5" customHeight="1">
      <c r="A12" s="74"/>
      <c r="B12" s="93" t="s">
        <v>125</v>
      </c>
      <c r="C12" s="131" t="s">
        <v>287</v>
      </c>
      <c r="D12" s="70"/>
      <c r="E12" s="25">
        <f>SUM(E13)</f>
        <v>1650</v>
      </c>
      <c r="F12" s="25">
        <f t="shared" si="0"/>
        <v>1900</v>
      </c>
      <c r="G12" s="25">
        <f t="shared" si="0"/>
        <v>1900</v>
      </c>
      <c r="H12" s="25">
        <f t="shared" si="0"/>
        <v>1900</v>
      </c>
      <c r="I12" s="25">
        <f t="shared" si="0"/>
        <v>0</v>
      </c>
      <c r="J12" s="25">
        <f t="shared" si="0"/>
        <v>0</v>
      </c>
      <c r="K12" s="60">
        <f aca="true" t="shared" si="1" ref="K12:K73">G12/E12</f>
        <v>1.1515151515151516</v>
      </c>
    </row>
    <row r="13" spans="1:11" ht="27.75" customHeight="1" thickBot="1">
      <c r="A13" s="74"/>
      <c r="B13" s="94"/>
      <c r="C13" s="132" t="s">
        <v>349</v>
      </c>
      <c r="D13" s="214">
        <v>2850</v>
      </c>
      <c r="E13" s="26">
        <f>IF('Załącznik Nr 2 - wydatki'!E15&gt;0,'Załącznik Nr 2 - wydatki'!E15,"")</f>
        <v>1650</v>
      </c>
      <c r="F13" s="26">
        <f>IF('Załącznik Nr 2 - wydatki'!F15&gt;0,'Załącznik Nr 2 - wydatki'!F15,"")</f>
        <v>1900</v>
      </c>
      <c r="G13" s="26">
        <f>IF('Załącznik Nr 2 - wydatki'!G15&gt;0,'Załącznik Nr 2 - wydatki'!G15,"")</f>
        <v>1900</v>
      </c>
      <c r="H13" s="26">
        <f>IF('Załącznik Nr 2 - wydatki'!H15&gt;0,'Załącznik Nr 2 - wydatki'!H15,"")</f>
        <v>1900</v>
      </c>
      <c r="I13" s="26"/>
      <c r="J13" s="26"/>
      <c r="K13" s="60">
        <f t="shared" si="1"/>
        <v>1.1515151515151516</v>
      </c>
    </row>
    <row r="14" spans="1:11" ht="23.25" customHeight="1">
      <c r="A14" s="219" t="s">
        <v>127</v>
      </c>
      <c r="B14" s="171"/>
      <c r="C14" s="224" t="s">
        <v>128</v>
      </c>
      <c r="D14" s="199"/>
      <c r="E14" s="31">
        <f>SUM(E15)</f>
        <v>1000</v>
      </c>
      <c r="F14" s="31">
        <f aca="true" t="shared" si="2" ref="F14:J15">SUM(F15)</f>
        <v>500</v>
      </c>
      <c r="G14" s="31">
        <f t="shared" si="2"/>
        <v>500</v>
      </c>
      <c r="H14" s="31">
        <f t="shared" si="2"/>
        <v>500</v>
      </c>
      <c r="I14" s="31">
        <f t="shared" si="2"/>
        <v>0</v>
      </c>
      <c r="J14" s="31">
        <f t="shared" si="2"/>
        <v>0</v>
      </c>
      <c r="K14" s="60">
        <f t="shared" si="1"/>
        <v>0.5</v>
      </c>
    </row>
    <row r="15" spans="1:11" ht="18" customHeight="1">
      <c r="A15" s="116"/>
      <c r="B15" s="96" t="s">
        <v>129</v>
      </c>
      <c r="C15" s="137" t="s">
        <v>131</v>
      </c>
      <c r="D15" s="200"/>
      <c r="E15" s="25">
        <f>SUM(E16)</f>
        <v>1000</v>
      </c>
      <c r="F15" s="25">
        <f t="shared" si="2"/>
        <v>500</v>
      </c>
      <c r="G15" s="25">
        <f t="shared" si="2"/>
        <v>500</v>
      </c>
      <c r="H15" s="25">
        <f t="shared" si="2"/>
        <v>500</v>
      </c>
      <c r="I15" s="25">
        <f t="shared" si="2"/>
        <v>0</v>
      </c>
      <c r="J15" s="25">
        <f t="shared" si="2"/>
        <v>0</v>
      </c>
      <c r="K15" s="60">
        <f t="shared" si="1"/>
        <v>0.5</v>
      </c>
    </row>
    <row r="16" spans="1:11" ht="13.5" thickBot="1">
      <c r="A16" s="74"/>
      <c r="B16" s="94"/>
      <c r="C16" s="134" t="s">
        <v>119</v>
      </c>
      <c r="D16" s="71">
        <v>4300</v>
      </c>
      <c r="E16" s="28">
        <f>IF('Załącznik Nr 2 - wydatki'!E20&gt;0,'Załącznik Nr 2 - wydatki'!E20,"")</f>
        <v>1000</v>
      </c>
      <c r="F16" s="28">
        <f>IF('Załącznik Nr 2 - wydatki'!F20&gt;0,'Załącznik Nr 2 - wydatki'!F20,"")</f>
        <v>500</v>
      </c>
      <c r="G16" s="28">
        <f>IF('Załącznik Nr 2 - wydatki'!G20&gt;0,'Załącznik Nr 2 - wydatki'!G20,"")</f>
        <v>500</v>
      </c>
      <c r="H16" s="28">
        <f>IF('Załącznik Nr 2 - wydatki'!H20&gt;0,'Załącznik Nr 2 - wydatki'!H20,"")</f>
        <v>500</v>
      </c>
      <c r="I16" s="28">
        <f>IF('Załącznik Nr 2 - wydatki'!I20&gt;0,'Załącznik Nr 2 - wydatki'!I20,"")</f>
      </c>
      <c r="J16" s="28">
        <f>IF('Załącznik Nr 2 - wydatki'!J20&gt;0,'Załącznik Nr 2 - wydatki'!J20,"")</f>
      </c>
      <c r="K16" s="60">
        <f t="shared" si="1"/>
        <v>0.5</v>
      </c>
    </row>
    <row r="17" spans="1:11" ht="22.5" customHeight="1">
      <c r="A17" s="159">
        <v>600</v>
      </c>
      <c r="B17" s="171"/>
      <c r="C17" s="224" t="s">
        <v>132</v>
      </c>
      <c r="D17" s="199"/>
      <c r="E17" s="31">
        <f aca="true" t="shared" si="3" ref="E17:J17">SUM(E18+E25+E54)</f>
        <v>13334935</v>
      </c>
      <c r="F17" s="31">
        <f t="shared" si="3"/>
        <v>15681858</v>
      </c>
      <c r="G17" s="31">
        <f t="shared" si="3"/>
        <v>15241832</v>
      </c>
      <c r="H17" s="31">
        <f t="shared" si="3"/>
        <v>8838638</v>
      </c>
      <c r="I17" s="31">
        <f t="shared" si="3"/>
        <v>6403194</v>
      </c>
      <c r="J17" s="31">
        <f t="shared" si="3"/>
        <v>0</v>
      </c>
      <c r="K17" s="60">
        <f t="shared" si="1"/>
        <v>1.1430000971133343</v>
      </c>
    </row>
    <row r="18" spans="1:11" ht="18" customHeight="1">
      <c r="A18" s="116"/>
      <c r="B18" s="96">
        <v>60004</v>
      </c>
      <c r="C18" s="137" t="s">
        <v>133</v>
      </c>
      <c r="D18" s="200"/>
      <c r="E18" s="25">
        <f aca="true" t="shared" si="4" ref="E18:J18">SUM(E19:E24)</f>
        <v>4466803</v>
      </c>
      <c r="F18" s="25">
        <f t="shared" si="4"/>
        <v>6585272</v>
      </c>
      <c r="G18" s="25">
        <f t="shared" si="4"/>
        <v>6585272</v>
      </c>
      <c r="H18" s="25">
        <f t="shared" si="4"/>
        <v>1050690</v>
      </c>
      <c r="I18" s="25">
        <f t="shared" si="4"/>
        <v>5534582</v>
      </c>
      <c r="J18" s="25">
        <f t="shared" si="4"/>
        <v>0</v>
      </c>
      <c r="K18" s="60">
        <f t="shared" si="1"/>
        <v>1.4742696286359618</v>
      </c>
    </row>
    <row r="19" spans="1:11" ht="24.75" customHeight="1">
      <c r="A19" s="74"/>
      <c r="B19" s="94"/>
      <c r="C19" s="134" t="s">
        <v>284</v>
      </c>
      <c r="D19" s="71">
        <v>2650</v>
      </c>
      <c r="E19" s="28">
        <f>IF('Załącznik Nr 2 - wydatki'!E23&gt;0,'Załącznik Nr 2 - wydatki'!E23,"")</f>
        <v>2636460</v>
      </c>
      <c r="F19" s="28">
        <f>IF('Załącznik Nr 2 - wydatki'!F23&gt;0,'Załącznik Nr 2 - wydatki'!F23,"")</f>
        <v>2834600</v>
      </c>
      <c r="G19" s="28">
        <f>IF('Załącznik Nr 2 - wydatki'!G23&gt;0,'Załącznik Nr 2 - wydatki'!G23,"")</f>
        <v>2834600</v>
      </c>
      <c r="H19" s="28">
        <f>IF('Załącznik Nr 2 - wydatki'!H23&gt;0,'Załącznik Nr 2 - wydatki'!H23,"")</f>
      </c>
      <c r="I19" s="28">
        <f>IF('Załącznik Nr 2 - wydatki'!I23&gt;0,'Załącznik Nr 2 - wydatki'!I23,"")</f>
        <v>2834600</v>
      </c>
      <c r="J19" s="28">
        <f>IF('Załącznik Nr 2 - wydatki'!J23&gt;0,'Załącznik Nr 2 - wydatki'!J23,"")</f>
      </c>
      <c r="K19" s="60">
        <f t="shared" si="1"/>
        <v>1.0751538047229998</v>
      </c>
    </row>
    <row r="20" spans="1:11" ht="24.75" customHeight="1">
      <c r="A20" s="74"/>
      <c r="B20" s="94"/>
      <c r="C20" s="134" t="s">
        <v>494</v>
      </c>
      <c r="D20" s="215">
        <v>6068</v>
      </c>
      <c r="E20" s="28">
        <f>IF('Załącznik Nr 2 - wydatki'!E25&gt;0,'Załącznik Nr 2 - wydatki'!E25,"")</f>
        <v>1349991</v>
      </c>
      <c r="F20" s="28">
        <f>IF('Załącznik Nr 2 - wydatki'!F25&gt;0,'Załącznik Nr 2 - wydatki'!F25,"")</f>
        <v>2699982</v>
      </c>
      <c r="G20" s="28">
        <f>IF('Załącznik Nr 2 - wydatki'!G25&gt;0,'Załącznik Nr 2 - wydatki'!G25,"")</f>
        <v>2699982</v>
      </c>
      <c r="H20" s="28">
        <f>IF('Załącznik Nr 2 - wydatki'!H25&gt;0,'Załącznik Nr 2 - wydatki'!H25,"")</f>
      </c>
      <c r="I20" s="28">
        <f>IF('Załącznik Nr 2 - wydatki'!I25&gt;0,'Załącznik Nr 2 - wydatki'!I25,"")</f>
        <v>2699982</v>
      </c>
      <c r="J20" s="28">
        <f>IF('Załącznik Nr 2 - wydatki'!J25&gt;0,'Załącznik Nr 2 - wydatki'!J25,"")</f>
      </c>
      <c r="K20" s="60">
        <f t="shared" si="1"/>
        <v>2</v>
      </c>
    </row>
    <row r="21" spans="1:11" ht="26.25" customHeight="1">
      <c r="A21" s="74"/>
      <c r="B21" s="94"/>
      <c r="C21" s="134" t="s">
        <v>495</v>
      </c>
      <c r="D21" s="215">
        <v>6069</v>
      </c>
      <c r="E21" s="28">
        <f>IF('Załącznik Nr 2 - wydatki'!E26&gt;0,'Załącznik Nr 2 - wydatki'!E26,"")</f>
        <v>450009</v>
      </c>
      <c r="F21" s="28">
        <f>IF('Załącznik Nr 2 - wydatki'!F26&gt;0,'Załącznik Nr 2 - wydatki'!F26,"")</f>
        <v>900690</v>
      </c>
      <c r="G21" s="28">
        <f>IF('Załącznik Nr 2 - wydatki'!G26&gt;0,'Załącznik Nr 2 - wydatki'!G26,"")</f>
        <v>900690</v>
      </c>
      <c r="H21" s="28">
        <f>IF('Załącznik Nr 2 - wydatki'!H26&gt;0,'Załącznik Nr 2 - wydatki'!H26,"")</f>
        <v>900690</v>
      </c>
      <c r="I21" s="28">
        <f>IF('Załącznik Nr 2 - wydatki'!I26&gt;0,'Załącznik Nr 2 - wydatki'!I26,"")</f>
      </c>
      <c r="J21" s="28">
        <f>IF('Załącznik Nr 2 - wydatki'!J26&gt;0,'Załącznik Nr 2 - wydatki'!J26,"")</f>
      </c>
      <c r="K21" s="60">
        <f t="shared" si="1"/>
        <v>2.001493303467264</v>
      </c>
    </row>
    <row r="22" spans="1:11" ht="34.5" customHeight="1">
      <c r="A22" s="74"/>
      <c r="B22" s="94"/>
      <c r="C22" s="134" t="s">
        <v>3</v>
      </c>
      <c r="D22" s="215">
        <v>6210</v>
      </c>
      <c r="E22" s="26">
        <f>IF('Załącznik Nr 2 - wydatki'!E27&gt;0,'Załącznik Nr 2 - wydatki'!E27,"")</f>
        <v>30000</v>
      </c>
      <c r="F22" s="26">
        <f>IF('Załącznik Nr 2 - wydatki'!F27&gt;0,'Załącznik Nr 2 - wydatki'!F27,"")</f>
      </c>
      <c r="G22" s="26">
        <f>IF('Załącznik Nr 2 - wydatki'!G27&gt;0,'Załącznik Nr 2 - wydatki'!G27,"")</f>
      </c>
      <c r="H22" s="26">
        <f>IF('Załącznik Nr 2 - wydatki'!H27&gt;0,'Załącznik Nr 2 - wydatki'!H27,"")</f>
      </c>
      <c r="I22" s="26">
        <f>IF('Załącznik Nr 2 - wydatki'!I27&gt;0,'Załącznik Nr 2 - wydatki'!I27,"")</f>
      </c>
      <c r="J22" s="26">
        <f>IF('Załącznik Nr 2 - wydatki'!J27&gt;0,'Załącznik Nr 2 - wydatki'!J27,"")</f>
      </c>
      <c r="K22" s="60"/>
    </row>
    <row r="23" spans="1:11" ht="15.75" customHeight="1">
      <c r="A23" s="74"/>
      <c r="B23" s="94"/>
      <c r="C23" s="407" t="s">
        <v>119</v>
      </c>
      <c r="D23" s="315">
        <v>4300</v>
      </c>
      <c r="E23" s="26">
        <f>IF('Załącznik Nr 2 - wydatki'!E28&gt;0,'Załącznik Nr 2 - wydatki'!E28,"")</f>
        <v>343</v>
      </c>
      <c r="F23" s="26">
        <f>IF('Załącznik Nr 2 - wydatki'!F28&gt;0,'Załącznik Nr 2 - wydatki'!F28,"")</f>
      </c>
      <c r="G23" s="26">
        <f>IF('Załącznik Nr 2 - wydatki'!G28&gt;0,'Załącznik Nr 2 - wydatki'!G28,"")</f>
      </c>
      <c r="H23" s="26">
        <f>IF('Załącznik Nr 2 - wydatki'!H28&gt;0,'Załącznik Nr 2 - wydatki'!H28,"")</f>
      </c>
      <c r="I23" s="26">
        <f>IF('Załącznik Nr 2 - wydatki'!I28&gt;0,'Załącznik Nr 2 - wydatki'!I28,"")</f>
      </c>
      <c r="J23" s="26">
        <f>IF('Załącznik Nr 2 - wydatki'!J28&gt;0,'Załącznik Nr 2 - wydatki'!J28,"")</f>
      </c>
      <c r="K23" s="60"/>
    </row>
    <row r="24" spans="1:11" ht="15.75" customHeight="1" thickBot="1">
      <c r="A24" s="74"/>
      <c r="B24" s="94"/>
      <c r="C24" s="407" t="s">
        <v>355</v>
      </c>
      <c r="D24" s="315">
        <v>6050</v>
      </c>
      <c r="E24" s="26">
        <f>IF('Załącznik Nr 2 - wydatki'!E29&gt;0,'Załącznik Nr 2 - wydatki'!E29,"")</f>
      </c>
      <c r="F24" s="26">
        <f>IF('Załącznik Nr 2 - wydatki'!F29&gt;0,'Załącznik Nr 2 - wydatki'!F29,"")</f>
        <v>150000</v>
      </c>
      <c r="G24" s="26">
        <f>IF('Załącznik Nr 2 - wydatki'!G29&gt;0,'Załącznik Nr 2 - wydatki'!G29,"")</f>
        <v>150000</v>
      </c>
      <c r="H24" s="26">
        <f>IF('Załącznik Nr 2 - wydatki'!H29&gt;0,'Załącznik Nr 2 - wydatki'!H29,"")</f>
        <v>150000</v>
      </c>
      <c r="I24" s="26">
        <f>IF('Załącznik Nr 2 - wydatki'!I29&gt;0,'Załącznik Nr 2 - wydatki'!I29,"")</f>
      </c>
      <c r="J24" s="26">
        <f>IF('Załącznik Nr 2 - wydatki'!J29&gt;0,'Załącznik Nr 2 - wydatki'!J29,"")</f>
      </c>
      <c r="K24" s="60"/>
    </row>
    <row r="25" spans="1:11" ht="17.25" customHeight="1">
      <c r="A25" s="119"/>
      <c r="B25" s="220">
        <v>60016</v>
      </c>
      <c r="C25" s="225" t="s">
        <v>148</v>
      </c>
      <c r="D25" s="229"/>
      <c r="E25" s="36">
        <f aca="true" t="shared" si="5" ref="E25:J25">SUM(E27:E53)-E31</f>
        <v>8229370</v>
      </c>
      <c r="F25" s="36">
        <f t="shared" si="5"/>
        <v>9084786</v>
      </c>
      <c r="G25" s="36">
        <f t="shared" si="5"/>
        <v>8644786</v>
      </c>
      <c r="H25" s="36">
        <f t="shared" si="5"/>
        <v>7776174</v>
      </c>
      <c r="I25" s="36">
        <f t="shared" si="5"/>
        <v>868612</v>
      </c>
      <c r="J25" s="36">
        <f t="shared" si="5"/>
        <v>0</v>
      </c>
      <c r="K25" s="60">
        <f t="shared" si="1"/>
        <v>1.0504796843500779</v>
      </c>
    </row>
    <row r="26" spans="1:11" s="7" customFormat="1" ht="12.75">
      <c r="A26" s="118"/>
      <c r="B26" s="98"/>
      <c r="C26" s="134" t="s">
        <v>119</v>
      </c>
      <c r="D26" s="72">
        <v>4300</v>
      </c>
      <c r="E26" s="32">
        <f aca="true" t="shared" si="6" ref="E26:J26">SUM(E27:E30)</f>
        <v>1126243</v>
      </c>
      <c r="F26" s="32">
        <f t="shared" si="6"/>
        <v>1399500</v>
      </c>
      <c r="G26" s="32">
        <f t="shared" si="6"/>
        <v>1179500</v>
      </c>
      <c r="H26" s="32">
        <f t="shared" si="6"/>
        <v>1179500</v>
      </c>
      <c r="I26" s="32">
        <f t="shared" si="6"/>
        <v>0</v>
      </c>
      <c r="J26" s="32">
        <f t="shared" si="6"/>
        <v>0</v>
      </c>
      <c r="K26" s="60">
        <f t="shared" si="1"/>
        <v>1.047287308333992</v>
      </c>
    </row>
    <row r="27" spans="1:11" ht="12.75">
      <c r="A27" s="74"/>
      <c r="B27" s="94"/>
      <c r="C27" s="141" t="s">
        <v>149</v>
      </c>
      <c r="D27" s="74"/>
      <c r="E27" s="28">
        <f>IF('Załącznik Nr 2 - wydatki'!E47&gt;0,'Załącznik Nr 2 - wydatki'!E47,"")</f>
        <v>645931</v>
      </c>
      <c r="F27" s="28">
        <f>IF('Załącznik Nr 2 - wydatki'!F47&gt;0,'Załącznik Nr 2 - wydatki'!F47,"")</f>
        <v>900000</v>
      </c>
      <c r="G27" s="28">
        <f>IF('Załącznik Nr 2 - wydatki'!G47&gt;0,'Załącznik Nr 2 - wydatki'!G47,"")</f>
        <v>680000</v>
      </c>
      <c r="H27" s="28">
        <f>IF('Załącznik Nr 2 - wydatki'!H47&gt;0,'Załącznik Nr 2 - wydatki'!H47,"")</f>
        <v>680000</v>
      </c>
      <c r="I27" s="28">
        <f>IF('Załącznik Nr 2 - wydatki'!I47&gt;0,'Załącznik Nr 2 - wydatki'!I47,"")</f>
      </c>
      <c r="J27" s="28">
        <f>IF('Załącznik Nr 2 - wydatki'!J47&gt;0,'Załącznik Nr 2 - wydatki'!J47,"")</f>
      </c>
      <c r="K27" s="60">
        <f t="shared" si="1"/>
        <v>1.052744023742474</v>
      </c>
    </row>
    <row r="28" spans="1:11" ht="12.75">
      <c r="A28" s="74"/>
      <c r="B28" s="94"/>
      <c r="C28" s="138" t="s">
        <v>138</v>
      </c>
      <c r="D28" s="74"/>
      <c r="E28" s="28">
        <f>IF('Załącznik Nr 2 - wydatki'!E48&gt;0,'Załącznik Nr 2 - wydatki'!E48,"")</f>
        <v>430312</v>
      </c>
      <c r="F28" s="28">
        <f>IF('Załącznik Nr 2 - wydatki'!F48&gt;0,'Załącznik Nr 2 - wydatki'!F48,"")</f>
        <v>419500</v>
      </c>
      <c r="G28" s="28">
        <f>IF('Załącznik Nr 2 - wydatki'!G48&gt;0,'Załącznik Nr 2 - wydatki'!G48,"")</f>
        <v>419500</v>
      </c>
      <c r="H28" s="28">
        <f>IF('Załącznik Nr 2 - wydatki'!H48&gt;0,'Załącznik Nr 2 - wydatki'!H48,"")</f>
        <v>419500</v>
      </c>
      <c r="I28" s="28">
        <f>IF('Załącznik Nr 2 - wydatki'!I49&gt;0,'Załącznik Nr 2 - wydatki'!I49,"")</f>
      </c>
      <c r="J28" s="28">
        <f>IF('Załącznik Nr 2 - wydatki'!J49&gt;0,'Załącznik Nr 2 - wydatki'!J49,"")</f>
      </c>
      <c r="K28" s="60">
        <f t="shared" si="1"/>
        <v>0.9748740448790645</v>
      </c>
    </row>
    <row r="29" spans="1:11" ht="24">
      <c r="A29" s="74"/>
      <c r="B29" s="94"/>
      <c r="C29" s="406" t="s">
        <v>80</v>
      </c>
      <c r="D29" s="74"/>
      <c r="E29" s="28">
        <f>IF('Załącznik Nr 2 - wydatki'!E49&gt;0,'Załącznik Nr 2 - wydatki'!E49,"")</f>
      </c>
      <c r="F29" s="28">
        <f>IF('Załącznik Nr 2 - wydatki'!F49&gt;0,'Załącznik Nr 2 - wydatki'!F49,"")</f>
        <v>20000</v>
      </c>
      <c r="G29" s="28">
        <f>IF('Załącznik Nr 2 - wydatki'!G49&gt;0,'Załącznik Nr 2 - wydatki'!G49,"")</f>
        <v>20000</v>
      </c>
      <c r="H29" s="28">
        <f>IF('Załącznik Nr 2 - wydatki'!H49&gt;0,'Załącznik Nr 2 - wydatki'!H49,"")</f>
        <v>20000</v>
      </c>
      <c r="I29" s="28">
        <f>IF('Załącznik Nr 2 - wydatki'!I49&gt;0,'Załącznik Nr 2 - wydatki'!I49,"")</f>
      </c>
      <c r="J29" s="28">
        <f>IF('Załącznik Nr 2 - wydatki'!J49&gt;0,'Załącznik Nr 2 - wydatki'!J49,"")</f>
      </c>
      <c r="K29" s="60"/>
    </row>
    <row r="30" spans="1:11" ht="12.75">
      <c r="A30" s="74"/>
      <c r="B30" s="94"/>
      <c r="C30" s="138" t="s">
        <v>145</v>
      </c>
      <c r="D30" s="74"/>
      <c r="E30" s="28">
        <f>IF('Załącznik Nr 2 - wydatki'!E50&gt;0,'Załącznik Nr 2 - wydatki'!E50,"")</f>
        <v>50000</v>
      </c>
      <c r="F30" s="28">
        <f>IF('Załącznik Nr 2 - wydatki'!F50&gt;0,'Załącznik Nr 2 - wydatki'!F50,"")</f>
        <v>60000</v>
      </c>
      <c r="G30" s="28">
        <f>IF('Załącznik Nr 2 - wydatki'!G50&gt;0,'Załącznik Nr 2 - wydatki'!G50,"")</f>
        <v>60000</v>
      </c>
      <c r="H30" s="28">
        <f>IF('Załącznik Nr 2 - wydatki'!H50&gt;0,'Załącznik Nr 2 - wydatki'!H50,"")</f>
        <v>60000</v>
      </c>
      <c r="I30" s="28">
        <f>IF('Załącznik Nr 2 - wydatki'!I50&gt;0,'Załącznik Nr 2 - wydatki'!I50,"")</f>
      </c>
      <c r="J30" s="28">
        <f>IF('Załącznik Nr 2 - wydatki'!J50&gt;0,'Załącznik Nr 2 - wydatki'!J50,"")</f>
      </c>
      <c r="K30" s="60">
        <f t="shared" si="1"/>
        <v>1.2</v>
      </c>
    </row>
    <row r="31" spans="1:11" s="7" customFormat="1" ht="12.75">
      <c r="A31" s="118"/>
      <c r="B31" s="98"/>
      <c r="C31" s="134" t="s">
        <v>134</v>
      </c>
      <c r="D31" s="72">
        <v>6050</v>
      </c>
      <c r="E31" s="32">
        <f aca="true" t="shared" si="7" ref="E31:J31">SUM(E32:E50)</f>
        <v>4929910</v>
      </c>
      <c r="F31" s="32">
        <f t="shared" si="7"/>
        <v>6151650</v>
      </c>
      <c r="G31" s="32">
        <f t="shared" si="7"/>
        <v>5931650</v>
      </c>
      <c r="H31" s="32">
        <f t="shared" si="7"/>
        <v>5931650</v>
      </c>
      <c r="I31" s="32">
        <f t="shared" si="7"/>
        <v>0</v>
      </c>
      <c r="J31" s="32">
        <f t="shared" si="7"/>
        <v>0</v>
      </c>
      <c r="K31" s="60">
        <f t="shared" si="1"/>
        <v>1.2031964072366432</v>
      </c>
    </row>
    <row r="32" spans="1:11" ht="12.75">
      <c r="A32" s="74"/>
      <c r="B32" s="94"/>
      <c r="C32" s="138" t="s">
        <v>85</v>
      </c>
      <c r="D32" s="74"/>
      <c r="E32" s="28">
        <f>IF('Załącznik Nr 2 - wydatki'!E52&gt;0,'Załącznik Nr 2 - wydatki'!E52,"")</f>
        <v>21233</v>
      </c>
      <c r="F32" s="28">
        <f>IF('Załącznik Nr 2 - wydatki'!F52&gt;0,'Załącznik Nr 2 - wydatki'!F52,"")</f>
      </c>
      <c r="G32" s="28">
        <f>IF('Załącznik Nr 2 - wydatki'!G52&gt;0,'Załącznik Nr 2 - wydatki'!G52,"")</f>
      </c>
      <c r="H32" s="28">
        <f>IF('Załącznik Nr 2 - wydatki'!H52&gt;0,'Załącznik Nr 2 - wydatki'!H52,"")</f>
      </c>
      <c r="I32" s="28">
        <f>IF('Załącznik Nr 2 - wydatki'!I52&gt;0,'Załącznik Nr 2 - wydatki'!I52,"")</f>
      </c>
      <c r="J32" s="28">
        <f>IF('Załącznik Nr 2 - wydatki'!J52&gt;0,'Załącznik Nr 2 - wydatki'!J52,"")</f>
      </c>
      <c r="K32" s="60"/>
    </row>
    <row r="33" spans="1:11" ht="15.75" customHeight="1">
      <c r="A33" s="478"/>
      <c r="B33" s="94"/>
      <c r="C33" s="138" t="s">
        <v>50</v>
      </c>
      <c r="D33" s="74"/>
      <c r="E33" s="28">
        <f>IF('Załącznik Nr 2 - wydatki'!E53&gt;0,'Załącznik Nr 2 - wydatki'!E53,"")</f>
        <v>153726</v>
      </c>
      <c r="F33" s="28">
        <f>IF('Załącznik Nr 2 - wydatki'!F53&gt;0,'Załącznik Nr 2 - wydatki'!F53,"")</f>
      </c>
      <c r="G33" s="28">
        <f>IF('Załącznik Nr 2 - wydatki'!G53&gt;0,'Załącznik Nr 2 - wydatki'!G53,"")</f>
      </c>
      <c r="H33" s="28">
        <f>IF('Załącznik Nr 2 - wydatki'!H53&gt;0,'Załącznik Nr 2 - wydatki'!H53,"")</f>
      </c>
      <c r="I33" s="28">
        <f>IF('Załącznik Nr 2 - wydatki'!I53&gt;0,'Załącznik Nr 2 - wydatki'!I53,"")</f>
      </c>
      <c r="J33" s="28">
        <f>IF('Załącznik Nr 2 - wydatki'!J53&gt;0,'Załącznik Nr 2 - wydatki'!J53,"")</f>
      </c>
      <c r="K33" s="60"/>
    </row>
    <row r="34" spans="1:11" ht="15.75" customHeight="1">
      <c r="A34" s="478"/>
      <c r="B34" s="94"/>
      <c r="C34" s="138" t="s">
        <v>32</v>
      </c>
      <c r="D34" s="74"/>
      <c r="E34" s="28">
        <f>IF('Załącznik Nr 2 - wydatki'!E54&gt;0,'Załącznik Nr 2 - wydatki'!E54,"")</f>
        <v>150000</v>
      </c>
      <c r="F34" s="28">
        <f>IF('Załącznik Nr 2 - wydatki'!F54&gt;0,'Załącznik Nr 2 - wydatki'!F54,"")</f>
      </c>
      <c r="G34" s="28">
        <f>IF('Załącznik Nr 2 - wydatki'!G54&gt;0,'Załącznik Nr 2 - wydatki'!G54,"")</f>
      </c>
      <c r="H34" s="28">
        <f>IF('Załącznik Nr 2 - wydatki'!H54&gt;0,'Załącznik Nr 2 - wydatki'!H54,"")</f>
      </c>
      <c r="I34" s="28">
        <f>IF('Załącznik Nr 2 - wydatki'!I54&gt;0,'Załącznik Nr 2 - wydatki'!I54,"")</f>
      </c>
      <c r="J34" s="28">
        <f>IF('Załącznik Nr 2 - wydatki'!J54&gt;0,'Załącznik Nr 2 - wydatki'!J54,"")</f>
      </c>
      <c r="K34" s="60"/>
    </row>
    <row r="35" spans="1:11" ht="24.75" customHeight="1">
      <c r="A35" s="478"/>
      <c r="B35" s="94"/>
      <c r="C35" s="142" t="s">
        <v>33</v>
      </c>
      <c r="D35" s="74"/>
      <c r="E35" s="28">
        <f>IF('Załącznik Nr 2 - wydatki'!E55&gt;0,'Załącznik Nr 2 - wydatki'!E55,"")</f>
        <v>430393</v>
      </c>
      <c r="F35" s="28">
        <f>IF('Załącznik Nr 2 - wydatki'!F55&gt;0,'Załącznik Nr 2 - wydatki'!F55,"")</f>
        <v>500000</v>
      </c>
      <c r="G35" s="28">
        <f>IF('Załącznik Nr 2 - wydatki'!G55&gt;0,'Załącznik Nr 2 - wydatki'!G55,"")</f>
        <v>400000</v>
      </c>
      <c r="H35" s="28">
        <f>IF('Załącznik Nr 2 - wydatki'!H55&gt;0,'Załącznik Nr 2 - wydatki'!H55,"")</f>
        <v>400000</v>
      </c>
      <c r="I35" s="28">
        <f>IF('Załącznik Nr 2 - wydatki'!I55&gt;0,'Załącznik Nr 2 - wydatki'!I55,"")</f>
      </c>
      <c r="J35" s="28">
        <f>IF('Załącznik Nr 2 - wydatki'!J55&gt;0,'Załącznik Nr 2 - wydatki'!J55,"")</f>
      </c>
      <c r="K35" s="60">
        <f t="shared" si="1"/>
        <v>0.9293831451719707</v>
      </c>
    </row>
    <row r="36" spans="1:11" ht="24" customHeight="1">
      <c r="A36" s="478"/>
      <c r="B36" s="94"/>
      <c r="C36" s="142" t="s">
        <v>177</v>
      </c>
      <c r="D36" s="72">
        <v>6050</v>
      </c>
      <c r="E36" s="28">
        <f>IF('Załącznik Nr 2 - wydatki'!E56&gt;0,'Załącznik Nr 2 - wydatki'!E56,"")</f>
        <v>80000</v>
      </c>
      <c r="F36" s="28">
        <f>IF('Załącznik Nr 2 - wydatki'!F56&gt;0,'Załącznik Nr 2 - wydatki'!F56,"")</f>
      </c>
      <c r="G36" s="28">
        <f>IF('Załącznik Nr 2 - wydatki'!G56&gt;0,'Załącznik Nr 2 - wydatki'!G56,"")</f>
      </c>
      <c r="H36" s="28">
        <f>IF('Załącznik Nr 2 - wydatki'!H56&gt;0,'Załącznik Nr 2 - wydatki'!H56,"")</f>
      </c>
      <c r="I36" s="28">
        <f>IF('Załącznik Nr 2 - wydatki'!I56&gt;0,'Załącznik Nr 2 - wydatki'!I56,"")</f>
      </c>
      <c r="J36" s="28">
        <f>IF('Załącznik Nr 2 - wydatki'!J56&gt;0,'Załącznik Nr 2 - wydatki'!J56,"")</f>
      </c>
      <c r="K36" s="60"/>
    </row>
    <row r="37" spans="1:11" ht="15.75" customHeight="1">
      <c r="A37" s="478"/>
      <c r="B37" s="94"/>
      <c r="C37" s="142" t="s">
        <v>178</v>
      </c>
      <c r="D37" s="72">
        <v>6050</v>
      </c>
      <c r="E37" s="28">
        <f>IF('Załącznik Nr 2 - wydatki'!E57&gt;0,'Załącznik Nr 2 - wydatki'!E57,"")</f>
        <v>435208</v>
      </c>
      <c r="F37" s="28">
        <f>IF('Załącznik Nr 2 - wydatki'!F57&gt;0,'Załącznik Nr 2 - wydatki'!F57,"")</f>
        <v>320000</v>
      </c>
      <c r="G37" s="28">
        <f>IF('Załącznik Nr 2 - wydatki'!G57&gt;0,'Załącznik Nr 2 - wydatki'!G57,"")</f>
        <v>320000</v>
      </c>
      <c r="H37" s="28">
        <f>IF('Załącznik Nr 2 - wydatki'!H57&gt;0,'Załącznik Nr 2 - wydatki'!H57,"")</f>
        <v>320000</v>
      </c>
      <c r="I37" s="28">
        <f>IF('Załącznik Nr 2 - wydatki'!I57&gt;0,'Załącznik Nr 2 - wydatki'!I57,"")</f>
      </c>
      <c r="J37" s="28">
        <f>IF('Załącznik Nr 2 - wydatki'!J57&gt;0,'Załącznik Nr 2 - wydatki'!J57,"")</f>
      </c>
      <c r="K37" s="60">
        <f t="shared" si="1"/>
        <v>0.735280601459532</v>
      </c>
    </row>
    <row r="38" spans="1:11" ht="15.75" customHeight="1">
      <c r="A38" s="478"/>
      <c r="B38" s="94"/>
      <c r="C38" s="142" t="s">
        <v>179</v>
      </c>
      <c r="D38" s="72">
        <v>6050</v>
      </c>
      <c r="E38" s="28">
        <f>IF('Załącznik Nr 2 - wydatki'!E58&gt;0,'Załącznik Nr 2 - wydatki'!E58,"")</f>
        <v>800000</v>
      </c>
      <c r="F38" s="28">
        <f>IF('Załącznik Nr 2 - wydatki'!F58&gt;0,'Załącznik Nr 2 - wydatki'!F58,"")</f>
      </c>
      <c r="G38" s="28">
        <f>IF('Załącznik Nr 2 - wydatki'!G58&gt;0,'Załącznik Nr 2 - wydatki'!G58,"")</f>
      </c>
      <c r="H38" s="28">
        <f>IF('Załącznik Nr 2 - wydatki'!H58&gt;0,'Załącznik Nr 2 - wydatki'!H58,"")</f>
      </c>
      <c r="I38" s="28">
        <f>IF('Załącznik Nr 2 - wydatki'!I58&gt;0,'Załącznik Nr 2 - wydatki'!I58,"")</f>
      </c>
      <c r="J38" s="28">
        <f>IF('Załącznik Nr 2 - wydatki'!J58&gt;0,'Załącznik Nr 2 - wydatki'!J58,"")</f>
      </c>
      <c r="K38" s="60"/>
    </row>
    <row r="39" spans="1:11" ht="15.75" customHeight="1">
      <c r="A39" s="478"/>
      <c r="B39" s="94"/>
      <c r="C39" s="142" t="s">
        <v>180</v>
      </c>
      <c r="D39" s="72">
        <v>6050</v>
      </c>
      <c r="E39" s="28">
        <f>IF('Załącznik Nr 2 - wydatki'!E59&gt;0,'Załącznik Nr 2 - wydatki'!E59,"")</f>
        <v>141702</v>
      </c>
      <c r="F39" s="28">
        <f>IF('Załącznik Nr 2 - wydatki'!F59&gt;0,'Załącznik Nr 2 - wydatki'!F59,"")</f>
      </c>
      <c r="G39" s="28">
        <f>IF('Załącznik Nr 2 - wydatki'!G59&gt;0,'Załącznik Nr 2 - wydatki'!G59,"")</f>
      </c>
      <c r="H39" s="28">
        <f>IF('Załącznik Nr 2 - wydatki'!H59&gt;0,'Załącznik Nr 2 - wydatki'!H59,"")</f>
      </c>
      <c r="I39" s="28">
        <f>IF('Załącznik Nr 2 - wydatki'!I59&gt;0,'Załącznik Nr 2 - wydatki'!I59,"")</f>
      </c>
      <c r="J39" s="28">
        <f>IF('Załącznik Nr 2 - wydatki'!J59&gt;0,'Załącznik Nr 2 - wydatki'!J59,"")</f>
      </c>
      <c r="K39" s="60"/>
    </row>
    <row r="40" spans="1:11" ht="15.75" customHeight="1">
      <c r="A40" s="478"/>
      <c r="B40" s="94"/>
      <c r="C40" s="142" t="s">
        <v>181</v>
      </c>
      <c r="D40" s="72">
        <v>6050</v>
      </c>
      <c r="E40" s="28">
        <f>IF('Załącznik Nr 2 - wydatki'!E60&gt;0,'Załącznik Nr 2 - wydatki'!E60,"")</f>
        <v>170000</v>
      </c>
      <c r="F40" s="28">
        <f>IF('Załącznik Nr 2 - wydatki'!F60&gt;0,'Załącznik Nr 2 - wydatki'!F60,"")</f>
      </c>
      <c r="G40" s="28">
        <f>IF('Załącznik Nr 2 - wydatki'!G60&gt;0,'Załącznik Nr 2 - wydatki'!G60,"")</f>
      </c>
      <c r="H40" s="28">
        <f>IF('Załącznik Nr 2 - wydatki'!H60&gt;0,'Załącznik Nr 2 - wydatki'!H60,"")</f>
      </c>
      <c r="I40" s="28">
        <f>IF('Załącznik Nr 2 - wydatki'!I60&gt;0,'Załącznik Nr 2 - wydatki'!I60,"")</f>
      </c>
      <c r="J40" s="28">
        <f>IF('Załącznik Nr 2 - wydatki'!J60&gt;0,'Załącznik Nr 2 - wydatki'!J60,"")</f>
      </c>
      <c r="K40" s="60"/>
    </row>
    <row r="41" spans="1:11" ht="15.75" customHeight="1">
      <c r="A41" s="478"/>
      <c r="B41" s="94"/>
      <c r="C41" s="142" t="s">
        <v>182</v>
      </c>
      <c r="D41" s="72">
        <v>6050</v>
      </c>
      <c r="E41" s="28">
        <f>IF('Załącznik Nr 2 - wydatki'!E61&gt;0,'Załącznik Nr 2 - wydatki'!E61,"")</f>
        <v>2547648</v>
      </c>
      <c r="F41" s="28">
        <f>IF('Załącznik Nr 2 - wydatki'!F61&gt;0,'Załącznik Nr 2 - wydatki'!F61,"")</f>
        <v>2547650</v>
      </c>
      <c r="G41" s="28">
        <f>IF('Załącznik Nr 2 - wydatki'!G61&gt;0,'Załącznik Nr 2 - wydatki'!G61,"")</f>
        <v>2547650</v>
      </c>
      <c r="H41" s="28">
        <f>IF('Załącznik Nr 2 - wydatki'!H61&gt;0,'Załącznik Nr 2 - wydatki'!H61,"")</f>
        <v>2547650</v>
      </c>
      <c r="I41" s="28">
        <f>IF('Załącznik Nr 2 - wydatki'!I61&gt;0,'Załącznik Nr 2 - wydatki'!I61,"")</f>
      </c>
      <c r="J41" s="28">
        <f>IF('Załącznik Nr 2 - wydatki'!J61&gt;0,'Załącznik Nr 2 - wydatki'!J61,"")</f>
      </c>
      <c r="K41" s="60">
        <f t="shared" si="1"/>
        <v>1.0000007850378074</v>
      </c>
    </row>
    <row r="42" spans="1:11" ht="15.75" customHeight="1">
      <c r="A42" s="478"/>
      <c r="B42" s="94"/>
      <c r="C42" s="134" t="s">
        <v>466</v>
      </c>
      <c r="D42" s="72"/>
      <c r="E42" s="28">
        <f>IF('Załącznik Nr 2 - wydatki'!E62&gt;0,'Załącznik Nr 2 - wydatki'!E62,"")</f>
      </c>
      <c r="F42" s="28">
        <f>IF('Załącznik Nr 2 - wydatki'!F62&gt;0,'Załącznik Nr 2 - wydatki'!F62,"")</f>
        <v>480000</v>
      </c>
      <c r="G42" s="28">
        <f>IF('Załącznik Nr 2 - wydatki'!G62&gt;0,'Załącznik Nr 2 - wydatki'!G62,"")</f>
        <v>360000</v>
      </c>
      <c r="H42" s="28">
        <f>IF('Załącznik Nr 2 - wydatki'!H62&gt;0,'Załącznik Nr 2 - wydatki'!H62,"")</f>
        <v>360000</v>
      </c>
      <c r="I42" s="28">
        <f>IF('Załącznik Nr 2 - wydatki'!I62&gt;0,'Załącznik Nr 2 - wydatki'!I62,"")</f>
      </c>
      <c r="J42" s="28">
        <f>IF('Załącznik Nr 2 - wydatki'!J62&gt;0,'Załącznik Nr 2 - wydatki'!J62,"")</f>
      </c>
      <c r="K42" s="60"/>
    </row>
    <row r="43" spans="1:11" ht="15.75" customHeight="1">
      <c r="A43" s="478"/>
      <c r="B43" s="94"/>
      <c r="C43" s="134" t="s">
        <v>467</v>
      </c>
      <c r="D43" s="72"/>
      <c r="E43" s="28">
        <f>IF('Załącznik Nr 2 - wydatki'!E63&gt;0,'Załącznik Nr 2 - wydatki'!E63,"")</f>
      </c>
      <c r="F43" s="28">
        <f>IF('Załącznik Nr 2 - wydatki'!F63&gt;0,'Załącznik Nr 2 - wydatki'!F63,"")</f>
        <v>290000</v>
      </c>
      <c r="G43" s="28">
        <f>IF('Załącznik Nr 2 - wydatki'!G63&gt;0,'Załącznik Nr 2 - wydatki'!G63,"")</f>
        <v>290000</v>
      </c>
      <c r="H43" s="28">
        <f>IF('Załącznik Nr 2 - wydatki'!H63&gt;0,'Załącznik Nr 2 - wydatki'!H63,"")</f>
        <v>290000</v>
      </c>
      <c r="I43" s="28">
        <f>IF('Załącznik Nr 2 - wydatki'!I63&gt;0,'Załącznik Nr 2 - wydatki'!I63,"")</f>
      </c>
      <c r="J43" s="28">
        <f>IF('Załącznik Nr 2 - wydatki'!J63&gt;0,'Załącznik Nr 2 - wydatki'!J63,"")</f>
      </c>
      <c r="K43" s="60"/>
    </row>
    <row r="44" spans="1:11" ht="15.75" customHeight="1">
      <c r="A44" s="478"/>
      <c r="B44" s="94"/>
      <c r="C44" s="134" t="s">
        <v>468</v>
      </c>
      <c r="D44" s="72"/>
      <c r="E44" s="28">
        <f>IF('Załącznik Nr 2 - wydatki'!E64&gt;0,'Załącznik Nr 2 - wydatki'!E64,"")</f>
      </c>
      <c r="F44" s="28">
        <f>IF('Załącznik Nr 2 - wydatki'!F64&gt;0,'Załącznik Nr 2 - wydatki'!F64,"")</f>
        <v>390000</v>
      </c>
      <c r="G44" s="28">
        <f>IF('Załącznik Nr 2 - wydatki'!G64&gt;0,'Załącznik Nr 2 - wydatki'!G64,"")</f>
        <v>390000</v>
      </c>
      <c r="H44" s="28">
        <f>IF('Załącznik Nr 2 - wydatki'!H64&gt;0,'Załącznik Nr 2 - wydatki'!H64,"")</f>
        <v>390000</v>
      </c>
      <c r="I44" s="28">
        <f>IF('Załącznik Nr 2 - wydatki'!I64&gt;0,'Załącznik Nr 2 - wydatki'!I64,"")</f>
      </c>
      <c r="J44" s="28">
        <f>IF('Załącznik Nr 2 - wydatki'!J64&gt;0,'Załącznik Nr 2 - wydatki'!J64,"")</f>
      </c>
      <c r="K44" s="60"/>
    </row>
    <row r="45" spans="1:11" ht="15.75" customHeight="1">
      <c r="A45" s="478"/>
      <c r="B45" s="94"/>
      <c r="C45" s="134" t="s">
        <v>315</v>
      </c>
      <c r="D45" s="72"/>
      <c r="E45" s="28">
        <f>IF('Załącznik Nr 2 - wydatki'!E65&gt;0,'Załącznik Nr 2 - wydatki'!E65,"")</f>
      </c>
      <c r="F45" s="28">
        <f>IF('Załącznik Nr 2 - wydatki'!F65&gt;0,'Załącznik Nr 2 - wydatki'!F65,"")</f>
        <v>160000</v>
      </c>
      <c r="G45" s="28">
        <f>IF('Załącznik Nr 2 - wydatki'!G65&gt;0,'Załącznik Nr 2 - wydatki'!G65,"")</f>
        <v>160000</v>
      </c>
      <c r="H45" s="28">
        <f>IF('Załącznik Nr 2 - wydatki'!H65&gt;0,'Załącznik Nr 2 - wydatki'!H65,"")</f>
        <v>160000</v>
      </c>
      <c r="I45" s="28">
        <f>IF('Załącznik Nr 2 - wydatki'!I65&gt;0,'Załącznik Nr 2 - wydatki'!I65,"")</f>
      </c>
      <c r="J45" s="28">
        <f>IF('Załącznik Nr 2 - wydatki'!J65&gt;0,'Załącznik Nr 2 - wydatki'!J65,"")</f>
      </c>
      <c r="K45" s="60"/>
    </row>
    <row r="46" spans="1:11" ht="15.75" customHeight="1">
      <c r="A46" s="478"/>
      <c r="B46" s="94"/>
      <c r="C46" s="134" t="s">
        <v>469</v>
      </c>
      <c r="D46" s="72"/>
      <c r="E46" s="28">
        <f>IF('Załącznik Nr 2 - wydatki'!E66&gt;0,'Załącznik Nr 2 - wydatki'!E66,"")</f>
      </c>
      <c r="F46" s="28">
        <f>IF('Załącznik Nr 2 - wydatki'!F66&gt;0,'Załącznik Nr 2 - wydatki'!F66,"")</f>
        <v>250000</v>
      </c>
      <c r="G46" s="28">
        <f>IF('Załącznik Nr 2 - wydatki'!G66&gt;0,'Załącznik Nr 2 - wydatki'!G66,"")</f>
        <v>250000</v>
      </c>
      <c r="H46" s="28">
        <f>IF('Załącznik Nr 2 - wydatki'!H66&gt;0,'Załącznik Nr 2 - wydatki'!H66,"")</f>
        <v>250000</v>
      </c>
      <c r="I46" s="28">
        <f>IF('Załącznik Nr 2 - wydatki'!I66&gt;0,'Załącznik Nr 2 - wydatki'!I66,"")</f>
      </c>
      <c r="J46" s="28">
        <f>IF('Załącznik Nr 2 - wydatki'!J66&gt;0,'Załącznik Nr 2 - wydatki'!J66,"")</f>
      </c>
      <c r="K46" s="60"/>
    </row>
    <row r="47" spans="1:11" ht="15.75" customHeight="1">
      <c r="A47" s="478"/>
      <c r="B47" s="94"/>
      <c r="C47" s="134" t="s">
        <v>470</v>
      </c>
      <c r="D47" s="72"/>
      <c r="E47" s="28">
        <f>IF('Załącznik Nr 2 - wydatki'!E67&gt;0,'Załącznik Nr 2 - wydatki'!E67,"")</f>
      </c>
      <c r="F47" s="28">
        <f>IF('Załącznik Nr 2 - wydatki'!F67&gt;0,'Załącznik Nr 2 - wydatki'!F67,"")</f>
        <v>300000</v>
      </c>
      <c r="G47" s="28">
        <f>IF('Załącznik Nr 2 - wydatki'!G67&gt;0,'Załącznik Nr 2 - wydatki'!G67,"")</f>
        <v>300000</v>
      </c>
      <c r="H47" s="28">
        <f>IF('Załącznik Nr 2 - wydatki'!H67&gt;0,'Załącznik Nr 2 - wydatki'!H67,"")</f>
        <v>300000</v>
      </c>
      <c r="I47" s="28">
        <f>IF('Załącznik Nr 2 - wydatki'!I67&gt;0,'Załącznik Nr 2 - wydatki'!I67,"")</f>
      </c>
      <c r="J47" s="28">
        <f>IF('Załącznik Nr 2 - wydatki'!J67&gt;0,'Załącznik Nr 2 - wydatki'!J67,"")</f>
      </c>
      <c r="K47" s="60"/>
    </row>
    <row r="48" spans="1:11" ht="15.75" customHeight="1">
      <c r="A48" s="478"/>
      <c r="B48" s="94"/>
      <c r="C48" s="134" t="s">
        <v>357</v>
      </c>
      <c r="D48" s="74"/>
      <c r="E48" s="28">
        <f>IF('Załącznik Nr 2 - wydatki'!E68&gt;0,'Załącznik Nr 2 - wydatki'!E68,"")</f>
      </c>
      <c r="F48" s="28">
        <f>IF('Załącznik Nr 2 - wydatki'!F68&gt;0,'Załącznik Nr 2 - wydatki'!F68,"")</f>
        <v>500000</v>
      </c>
      <c r="G48" s="28">
        <f>IF('Załącznik Nr 2 - wydatki'!G68&gt;0,'Załącznik Nr 2 - wydatki'!G68,"")</f>
        <v>500000</v>
      </c>
      <c r="H48" s="28">
        <f>IF('Załącznik Nr 2 - wydatki'!H68&gt;0,'Załącznik Nr 2 - wydatki'!H68,"")</f>
        <v>500000</v>
      </c>
      <c r="I48" s="28">
        <f>IF('Załącznik Nr 2 - wydatki'!I68&gt;0,'Załącznik Nr 2 - wydatki'!I68,"")</f>
      </c>
      <c r="J48" s="28">
        <f>IF('Załącznik Nr 2 - wydatki'!J68&gt;0,'Załącznik Nr 2 - wydatki'!J68,"")</f>
      </c>
      <c r="K48" s="60"/>
    </row>
    <row r="49" spans="1:11" ht="15.75" customHeight="1">
      <c r="A49" s="478"/>
      <c r="B49" s="94"/>
      <c r="C49" s="480" t="s">
        <v>270</v>
      </c>
      <c r="D49" s="74"/>
      <c r="E49" s="28">
        <f>IF('Załącznik Nr 2 - wydatki'!E69&gt;0,'Załącznik Nr 2 - wydatki'!E69,"")</f>
      </c>
      <c r="F49" s="28">
        <f>IF('Załącznik Nr 2 - wydatki'!F69&gt;0,'Załącznik Nr 2 - wydatki'!F69,"")</f>
        <v>30000</v>
      </c>
      <c r="G49" s="28">
        <f>IF('Załącznik Nr 2 - wydatki'!G69&gt;0,'Załącznik Nr 2 - wydatki'!G69,"")</f>
        <v>30000</v>
      </c>
      <c r="H49" s="28">
        <f>IF('Załącznik Nr 2 - wydatki'!H69&gt;0,'Załącznik Nr 2 - wydatki'!H69,"")</f>
        <v>30000</v>
      </c>
      <c r="I49" s="28">
        <f>IF('Załącznik Nr 2 - wydatki'!I69&gt;0,'Załącznik Nr 2 - wydatki'!I69,"")</f>
      </c>
      <c r="J49" s="28">
        <f>IF('Załącznik Nr 2 - wydatki'!J69&gt;0,'Załącznik Nr 2 - wydatki'!J69,"")</f>
      </c>
      <c r="K49" s="60"/>
    </row>
    <row r="50" spans="1:11" ht="15.75" customHeight="1">
      <c r="A50" s="478"/>
      <c r="B50" s="94"/>
      <c r="C50" s="134" t="s">
        <v>393</v>
      </c>
      <c r="D50" s="74"/>
      <c r="E50" s="28">
        <f>IF('Załącznik Nr 2 - wydatki'!E70&gt;0,'Załącznik Nr 2 - wydatki'!E70,"")</f>
      </c>
      <c r="F50" s="28">
        <f>IF('Załącznik Nr 2 - wydatki'!F70&gt;0,'Załącznik Nr 2 - wydatki'!F70,"")</f>
        <v>384000</v>
      </c>
      <c r="G50" s="28">
        <f>IF('Załącznik Nr 2 - wydatki'!G70&gt;0,'Załącznik Nr 2 - wydatki'!G70,"")</f>
        <v>384000</v>
      </c>
      <c r="H50" s="28">
        <f>IF('Załącznik Nr 2 - wydatki'!H70&gt;0,'Załącznik Nr 2 - wydatki'!H70,"")</f>
        <v>384000</v>
      </c>
      <c r="I50" s="28">
        <f>IF('Załącznik Nr 2 - wydatki'!I70&gt;0,'Załącznik Nr 2 - wydatki'!I70,"")</f>
      </c>
      <c r="J50" s="28">
        <f>IF('Załącznik Nr 2 - wydatki'!J70&gt;0,'Załącznik Nr 2 - wydatki'!J70,"")</f>
      </c>
      <c r="K50" s="60"/>
    </row>
    <row r="51" spans="1:11" ht="24" customHeight="1">
      <c r="A51" s="478"/>
      <c r="B51" s="94"/>
      <c r="C51" s="485" t="s">
        <v>183</v>
      </c>
      <c r="D51" s="74">
        <v>6058</v>
      </c>
      <c r="E51" s="28">
        <f>IF('Załącznik Nr 2 - wydatki'!E72&gt;0,'Załącznik Nr 2 - wydatki'!E72,"")</f>
        <v>1306382</v>
      </c>
      <c r="F51" s="28">
        <f>IF('Załącznik Nr 2 - wydatki'!F72&gt;0,'Załącznik Nr 2 - wydatki'!F72,"")</f>
        <v>868612</v>
      </c>
      <c r="G51" s="28">
        <f>IF('Załącznik Nr 2 - wydatki'!G72&gt;0,'Załącznik Nr 2 - wydatki'!G72,"")</f>
        <v>868612</v>
      </c>
      <c r="H51" s="28">
        <f>IF('Załącznik Nr 2 - wydatki'!H72&gt;0,'Załącznik Nr 2 - wydatki'!H72,"")</f>
      </c>
      <c r="I51" s="28">
        <f>IF('Załącznik Nr 2 - wydatki'!I72&gt;0,'Załącznik Nr 2 - wydatki'!I72,"")</f>
        <v>868612</v>
      </c>
      <c r="J51" s="28">
        <f>IF('Załącznik Nr 2 - wydatki'!J72&gt;0,'Załącznik Nr 2 - wydatki'!J72,"")</f>
      </c>
      <c r="K51" s="60">
        <f t="shared" si="1"/>
        <v>0.664898934614837</v>
      </c>
    </row>
    <row r="52" spans="1:11" ht="25.5" customHeight="1">
      <c r="A52" s="478"/>
      <c r="B52" s="94"/>
      <c r="C52" s="485" t="s">
        <v>183</v>
      </c>
      <c r="D52" s="74">
        <v>6059</v>
      </c>
      <c r="E52" s="28">
        <f>IF('Załącznik Nr 2 - wydatki'!E73&gt;0,'Załącznik Nr 2 - wydatki'!E73,"")</f>
        <v>791835</v>
      </c>
      <c r="F52" s="28">
        <f>IF('Załącznik Nr 2 - wydatki'!F73&gt;0,'Załącznik Nr 2 - wydatki'!F73,"")</f>
        <v>590024</v>
      </c>
      <c r="G52" s="28">
        <f>IF('Załącznik Nr 2 - wydatki'!G73&gt;0,'Załącznik Nr 2 - wydatki'!G73,"")</f>
        <v>590024</v>
      </c>
      <c r="H52" s="28">
        <f>IF('Załącznik Nr 2 - wydatki'!H73&gt;0,'Załącznik Nr 2 - wydatki'!H73,"")</f>
        <v>590024</v>
      </c>
      <c r="I52" s="28">
        <f>IF('Załącznik Nr 2 - wydatki'!I73&gt;0,'Załącznik Nr 2 - wydatki'!I73,"")</f>
      </c>
      <c r="J52" s="28">
        <f>IF('Załącznik Nr 2 - wydatki'!J73&gt;0,'Załącznik Nr 2 - wydatki'!J73,"")</f>
      </c>
      <c r="K52" s="60">
        <f t="shared" si="1"/>
        <v>0.7451350344453074</v>
      </c>
    </row>
    <row r="53" spans="1:11" ht="23.25" customHeight="1">
      <c r="A53" s="74"/>
      <c r="B53" s="97"/>
      <c r="C53" s="134" t="s">
        <v>297</v>
      </c>
      <c r="D53" s="71">
        <v>4430</v>
      </c>
      <c r="E53" s="28">
        <f>IF('Załącznik Nr 2 - wydatki'!E74&gt;0,'Załącznik Nr 2 - wydatki'!E74,"")</f>
        <v>75000</v>
      </c>
      <c r="F53" s="28">
        <f>IF('Załącznik Nr 2 - wydatki'!F74&gt;0,'Załącznik Nr 2 - wydatki'!F74,"")</f>
        <v>75000</v>
      </c>
      <c r="G53" s="28">
        <f>IF('Załącznik Nr 2 - wydatki'!G74&gt;0,'Załącznik Nr 2 - wydatki'!G74,"")</f>
        <v>75000</v>
      </c>
      <c r="H53" s="28">
        <f>IF('Załącznik Nr 2 - wydatki'!H74&gt;0,'Załącznik Nr 2 - wydatki'!H74,"")</f>
        <v>75000</v>
      </c>
      <c r="I53" s="28">
        <f>IF('Załącznik Nr 2 - wydatki'!I74&gt;0,'Załącznik Nr 2 - wydatki'!I74,"")</f>
      </c>
      <c r="J53" s="28">
        <f>IF('Załącznik Nr 2 - wydatki'!J74&gt;0,'Załącznik Nr 2 - wydatki'!J74,"")</f>
      </c>
      <c r="K53" s="60">
        <f t="shared" si="1"/>
        <v>1</v>
      </c>
    </row>
    <row r="54" spans="1:11" ht="17.25" customHeight="1">
      <c r="A54" s="117"/>
      <c r="B54" s="96">
        <v>60095</v>
      </c>
      <c r="C54" s="137" t="s">
        <v>150</v>
      </c>
      <c r="D54" s="200"/>
      <c r="E54" s="25">
        <f aca="true" t="shared" si="8" ref="E54:J54">SUM(E55:E56)</f>
        <v>638762</v>
      </c>
      <c r="F54" s="25">
        <f t="shared" si="8"/>
        <v>11800</v>
      </c>
      <c r="G54" s="25">
        <f t="shared" si="8"/>
        <v>11774</v>
      </c>
      <c r="H54" s="25">
        <f t="shared" si="8"/>
        <v>11774</v>
      </c>
      <c r="I54" s="25">
        <f t="shared" si="8"/>
        <v>0</v>
      </c>
      <c r="J54" s="25">
        <f t="shared" si="8"/>
        <v>0</v>
      </c>
      <c r="K54" s="60">
        <f t="shared" si="1"/>
        <v>0.018432530426042877</v>
      </c>
    </row>
    <row r="55" spans="1:11" ht="12.75">
      <c r="A55" s="74"/>
      <c r="B55" s="94"/>
      <c r="C55" s="134" t="s">
        <v>119</v>
      </c>
      <c r="D55" s="71">
        <v>4300</v>
      </c>
      <c r="E55" s="28">
        <f>IF('Załącznik Nr 2 - wydatki'!E76&gt;0,'Załącznik Nr 2 - wydatki'!E76,"")</f>
        <v>11600</v>
      </c>
      <c r="F55" s="28">
        <f>IF('Załącznik Nr 2 - wydatki'!F76&gt;0,'Załącznik Nr 2 - wydatki'!F76,"")</f>
        <v>11800</v>
      </c>
      <c r="G55" s="28">
        <f>IF('Załącznik Nr 2 - wydatki'!G76&gt;0,'Załącznik Nr 2 - wydatki'!G76,"")</f>
        <v>11774</v>
      </c>
      <c r="H55" s="28">
        <f>IF('Załącznik Nr 2 - wydatki'!H76&gt;0,'Załącznik Nr 2 - wydatki'!H76,"")</f>
        <v>11774</v>
      </c>
      <c r="I55" s="28">
        <f>IF('Załącznik Nr 2 - wydatki'!I76&gt;0,'Załącznik Nr 2 - wydatki'!I76,"")</f>
      </c>
      <c r="J55" s="28">
        <f>IF('Załącznik Nr 2 - wydatki'!J76&gt;0,'Załącznik Nr 2 - wydatki'!J76,"")</f>
      </c>
      <c r="K55" s="60">
        <f t="shared" si="1"/>
        <v>1.015</v>
      </c>
    </row>
    <row r="56" spans="1:11" ht="27.75" customHeight="1" thickBot="1">
      <c r="A56" s="74"/>
      <c r="B56" s="94"/>
      <c r="C56" s="407" t="s">
        <v>35</v>
      </c>
      <c r="D56" s="117">
        <v>8070</v>
      </c>
      <c r="E56" s="28">
        <f>IF('Załącznik Nr 2 - wydatki'!E77&gt;0,'Załącznik Nr 2 - wydatki'!E77,"")</f>
        <v>627162</v>
      </c>
      <c r="F56" s="28">
        <f>IF('Załącznik Nr 2 - wydatki'!F77&gt;0,'Załącznik Nr 2 - wydatki'!F77,"")</f>
      </c>
      <c r="G56" s="28">
        <f>IF('Załącznik Nr 2 - wydatki'!G77&gt;0,'Załącznik Nr 2 - wydatki'!G77,"")</f>
      </c>
      <c r="H56" s="28">
        <f>IF('Załącznik Nr 2 - wydatki'!H77&gt;0,'Załącznik Nr 2 - wydatki'!H77,"")</f>
      </c>
      <c r="I56" s="28">
        <f>IF('Załącznik Nr 2 - wydatki'!I77&gt;0,'Załącznik Nr 2 - wydatki'!I77,"")</f>
      </c>
      <c r="J56" s="28">
        <f>IF('Załącznik Nr 2 - wydatki'!J77&gt;0,'Załącznik Nr 2 - wydatki'!J77,"")</f>
      </c>
      <c r="K56" s="60"/>
    </row>
    <row r="57" spans="1:11" ht="21" customHeight="1" thickBot="1">
      <c r="A57" s="159">
        <v>630</v>
      </c>
      <c r="B57" s="52"/>
      <c r="C57" s="224" t="s">
        <v>151</v>
      </c>
      <c r="D57" s="199"/>
      <c r="E57" s="31">
        <f aca="true" t="shared" si="9" ref="E57:J57">SUM(E58)</f>
        <v>45700</v>
      </c>
      <c r="F57" s="31">
        <f t="shared" si="9"/>
        <v>60000</v>
      </c>
      <c r="G57" s="31">
        <f t="shared" si="9"/>
        <v>47040</v>
      </c>
      <c r="H57" s="31">
        <f t="shared" si="9"/>
        <v>0</v>
      </c>
      <c r="I57" s="31">
        <f t="shared" si="9"/>
        <v>47040</v>
      </c>
      <c r="J57" s="31">
        <f t="shared" si="9"/>
        <v>0</v>
      </c>
      <c r="K57" s="60">
        <f t="shared" si="1"/>
        <v>1.0293216630196937</v>
      </c>
    </row>
    <row r="58" spans="1:11" ht="18" customHeight="1">
      <c r="A58" s="117"/>
      <c r="B58" s="95">
        <v>63003</v>
      </c>
      <c r="C58" s="137" t="s">
        <v>152</v>
      </c>
      <c r="D58" s="200"/>
      <c r="E58" s="25">
        <f aca="true" t="shared" si="10" ref="E58:J58">SUM(E59:E60)</f>
        <v>45700</v>
      </c>
      <c r="F58" s="25">
        <f t="shared" si="10"/>
        <v>60000</v>
      </c>
      <c r="G58" s="25">
        <f t="shared" si="10"/>
        <v>47040</v>
      </c>
      <c r="H58" s="25">
        <f t="shared" si="10"/>
        <v>0</v>
      </c>
      <c r="I58" s="25">
        <f t="shared" si="10"/>
        <v>47040</v>
      </c>
      <c r="J58" s="25">
        <f t="shared" si="10"/>
        <v>0</v>
      </c>
      <c r="K58" s="60">
        <f t="shared" si="1"/>
        <v>1.0293216630196937</v>
      </c>
    </row>
    <row r="59" spans="1:11" ht="24">
      <c r="A59" s="74"/>
      <c r="B59" s="221"/>
      <c r="C59" s="486" t="s">
        <v>425</v>
      </c>
      <c r="D59" s="72">
        <v>2820</v>
      </c>
      <c r="E59" s="28">
        <f>IF('Załącznik Nr 2 - wydatki'!E80&gt;0,'Załącznik Nr 2 - wydatki'!E80,"")</f>
        <v>40000</v>
      </c>
      <c r="F59" s="28">
        <f>IF('Załącznik Nr 2 - wydatki'!F80&gt;0,'Załącznik Nr 2 - wydatki'!F80,"")</f>
        <v>53560</v>
      </c>
      <c r="G59" s="28">
        <f>IF('Załącznik Nr 2 - wydatki'!G80&gt;0,'Załącznik Nr 2 - wydatki'!G80,"")</f>
        <v>40600</v>
      </c>
      <c r="H59" s="28">
        <f>IF('Załącznik Nr 2 - wydatki'!H80&gt;0,'Załącznik Nr 2 - wydatki'!H80,"")</f>
      </c>
      <c r="I59" s="28">
        <f>IF('Załącznik Nr 2 - wydatki'!I80&gt;0,'Załącznik Nr 2 - wydatki'!I80,"")</f>
        <v>40600</v>
      </c>
      <c r="J59" s="28">
        <f>IF('Załącznik Nr 2 - wydatki'!J80&gt;0,'Załącznik Nr 2 - wydatki'!J80,"")</f>
      </c>
      <c r="K59" s="60">
        <f t="shared" si="1"/>
        <v>1.015</v>
      </c>
    </row>
    <row r="60" spans="1:11" s="8" customFormat="1" ht="24.75" customHeight="1">
      <c r="A60" s="74"/>
      <c r="B60" s="94"/>
      <c r="C60" s="134" t="s">
        <v>425</v>
      </c>
      <c r="D60" s="71">
        <v>2820</v>
      </c>
      <c r="E60" s="28">
        <f>IF('Załącznik Nr 2 - wydatki'!E81&gt;0,'Załącznik Nr 2 - wydatki'!E81,"")</f>
        <v>5700</v>
      </c>
      <c r="F60" s="28">
        <f>IF('Załącznik Nr 2 - wydatki'!F81&gt;0,'Załącznik Nr 2 - wydatki'!F81,"")</f>
        <v>6440</v>
      </c>
      <c r="G60" s="28">
        <f>IF('Załącznik Nr 2 - wydatki'!G81&gt;0,'Załącznik Nr 2 - wydatki'!G81,"")</f>
        <v>6440</v>
      </c>
      <c r="H60" s="28">
        <f>IF('Załącznik Nr 2 - wydatki'!H81&gt;0,'Załącznik Nr 2 - wydatki'!H81,"")</f>
      </c>
      <c r="I60" s="28">
        <f>IF('Załącznik Nr 2 - wydatki'!I81&gt;0,'Załącznik Nr 2 - wydatki'!I81,"")</f>
        <v>6440</v>
      </c>
      <c r="J60" s="28">
        <f>IF('Załącznik Nr 2 - wydatki'!J81&gt;0,'Załącznik Nr 2 - wydatki'!J81,"")</f>
      </c>
      <c r="K60" s="60">
        <f t="shared" si="1"/>
        <v>1.1298245614035087</v>
      </c>
    </row>
    <row r="61" spans="1:11" s="8" customFormat="1" ht="12.75">
      <c r="A61" s="74"/>
      <c r="B61" s="94"/>
      <c r="C61" s="143" t="s">
        <v>39</v>
      </c>
      <c r="D61" s="74"/>
      <c r="E61" s="28">
        <f>IF('Załącznik Nr 2 - wydatki'!E82&gt;0,'Załącznik Nr 2 - wydatki'!E82,"")</f>
      </c>
      <c r="F61" s="28"/>
      <c r="G61" s="28">
        <f>IF('Załącznik Nr 2 - wydatki'!G82&gt;0,'Załącznik Nr 2 - wydatki'!G82,"")</f>
      </c>
      <c r="H61" s="28"/>
      <c r="I61" s="28">
        <f>IF('Załącznik Nr 2 - wydatki'!I82&gt;0,'Załącznik Nr 2 - wydatki'!I82,"")</f>
      </c>
      <c r="J61" s="28"/>
      <c r="K61" s="60"/>
    </row>
    <row r="62" spans="1:11" ht="12.75">
      <c r="A62" s="74"/>
      <c r="B62" s="94"/>
      <c r="C62" s="138" t="s">
        <v>300</v>
      </c>
      <c r="D62" s="74"/>
      <c r="E62" s="28">
        <f>IF('Załącznik Nr 2 - wydatki'!E83&gt;0,'Załącznik Nr 2 - wydatki'!E83,"")</f>
      </c>
      <c r="F62" s="28">
        <f>IF('Załącznik Nr 2 - wydatki'!F83&gt;0,'Załącznik Nr 2 - wydatki'!F83,"")</f>
      </c>
      <c r="G62" s="28">
        <f>IF('Załącznik Nr 2 - wydatki'!G83&gt;0,'Załącznik Nr 2 - wydatki'!G83,"")</f>
      </c>
      <c r="H62" s="28">
        <f>IF('Załącznik Nr 2 - wydatki'!H83&gt;0,'Załącznik Nr 2 - wydatki'!H83,"")</f>
      </c>
      <c r="I62" s="28">
        <f>IF('Załącznik Nr 2 - wydatki'!I83&gt;0,'Załącznik Nr 2 - wydatki'!I83,"")</f>
      </c>
      <c r="J62" s="28">
        <f>IF('Załącznik Nr 2 - wydatki'!J83&gt;0,'Załącznik Nr 2 - wydatki'!J83,"")</f>
      </c>
      <c r="K62" s="60"/>
    </row>
    <row r="63" spans="1:11" ht="12.75">
      <c r="A63" s="74"/>
      <c r="B63" s="94"/>
      <c r="C63" s="140" t="s">
        <v>153</v>
      </c>
      <c r="D63" s="73"/>
      <c r="E63" s="28">
        <f>IF('Załącznik Nr 2 - wydatki'!E84&gt;0,'Załącznik Nr 2 - wydatki'!E84,"")</f>
      </c>
      <c r="F63" s="28">
        <f>IF('Załącznik Nr 2 - wydatki'!F84&gt;0,'Załącznik Nr 2 - wydatki'!F84,"")</f>
      </c>
      <c r="G63" s="28">
        <f>IF('Załącznik Nr 2 - wydatki'!G84&gt;0,'Załącznik Nr 2 - wydatki'!G84,"")</f>
      </c>
      <c r="H63" s="28">
        <f>IF('Załącznik Nr 2 - wydatki'!H84&gt;0,'Załącznik Nr 2 - wydatki'!H84,"")</f>
      </c>
      <c r="I63" s="28">
        <f>IF('Załącznik Nr 2 - wydatki'!I84&gt;0,'Załącznik Nr 2 - wydatki'!I84,"")</f>
      </c>
      <c r="J63" s="28">
        <f>IF('Załącznik Nr 2 - wydatki'!J84&gt;0,'Załącznik Nr 2 - wydatki'!J84,"")</f>
      </c>
      <c r="K63" s="60"/>
    </row>
    <row r="64" spans="1:11" ht="24.75" thickBot="1">
      <c r="A64" s="75"/>
      <c r="B64" s="99"/>
      <c r="C64" s="144" t="s">
        <v>84</v>
      </c>
      <c r="D64" s="75">
        <v>6050</v>
      </c>
      <c r="E64" s="28">
        <f>IF('Załącznik Nr 2 - wydatki'!E85&gt;0,'Załącznik Nr 2 - wydatki'!E85,"")</f>
      </c>
      <c r="F64" s="28">
        <f>IF('Załącznik Nr 2 - wydatki'!F85&gt;0,'Załącznik Nr 2 - wydatki'!F85,"")</f>
      </c>
      <c r="G64" s="28">
        <f>IF('Załącznik Nr 2 - wydatki'!G85&gt;0,'Załącznik Nr 2 - wydatki'!G85,"")</f>
      </c>
      <c r="H64" s="28">
        <f>IF('Załącznik Nr 2 - wydatki'!H85&gt;0,'Załącznik Nr 2 - wydatki'!H85,"")</f>
      </c>
      <c r="I64" s="28">
        <f>IF('Załącznik Nr 2 - wydatki'!I85&gt;0,'Załącznik Nr 2 - wydatki'!I85,"")</f>
      </c>
      <c r="J64" s="28">
        <f>IF('Załącznik Nr 2 - wydatki'!J85&gt;0,'Załącznik Nr 2 - wydatki'!J85,"")</f>
      </c>
      <c r="K64" s="60"/>
    </row>
    <row r="65" spans="1:11" ht="21.75" customHeight="1">
      <c r="A65" s="159">
        <v>700</v>
      </c>
      <c r="B65" s="172"/>
      <c r="C65" s="224" t="s">
        <v>154</v>
      </c>
      <c r="D65" s="199"/>
      <c r="E65" s="31">
        <f aca="true" t="shared" si="11" ref="E65:J65">SUM(E66+E71+E82)</f>
        <v>5385395</v>
      </c>
      <c r="F65" s="31">
        <f t="shared" si="11"/>
        <v>9488726</v>
      </c>
      <c r="G65" s="31">
        <f t="shared" si="11"/>
        <v>8108726</v>
      </c>
      <c r="H65" s="31">
        <f t="shared" si="11"/>
        <v>3685075</v>
      </c>
      <c r="I65" s="31">
        <f t="shared" si="11"/>
        <v>4423651</v>
      </c>
      <c r="J65" s="31">
        <f t="shared" si="11"/>
        <v>0</v>
      </c>
      <c r="K65" s="60">
        <f t="shared" si="1"/>
        <v>1.5056882549933663</v>
      </c>
    </row>
    <row r="66" spans="1:11" ht="21" customHeight="1">
      <c r="A66" s="117"/>
      <c r="B66" s="96">
        <v>70004</v>
      </c>
      <c r="C66" s="137" t="s">
        <v>341</v>
      </c>
      <c r="D66" s="200"/>
      <c r="E66" s="25">
        <f aca="true" t="shared" si="12" ref="E66:J66">SUM(E67:E70)</f>
        <v>1376178</v>
      </c>
      <c r="F66" s="25">
        <f t="shared" si="12"/>
        <v>1791700</v>
      </c>
      <c r="G66" s="25">
        <f t="shared" si="12"/>
        <v>1191700</v>
      </c>
      <c r="H66" s="25">
        <f t="shared" si="12"/>
        <v>0</v>
      </c>
      <c r="I66" s="25">
        <f t="shared" si="12"/>
        <v>1191700</v>
      </c>
      <c r="J66" s="25">
        <f t="shared" si="12"/>
        <v>0</v>
      </c>
      <c r="K66" s="60">
        <f t="shared" si="1"/>
        <v>0.8659490269427356</v>
      </c>
    </row>
    <row r="67" spans="1:11" ht="12.75">
      <c r="A67" s="74"/>
      <c r="B67" s="94"/>
      <c r="C67" s="134" t="s">
        <v>359</v>
      </c>
      <c r="D67" s="71">
        <v>2650</v>
      </c>
      <c r="E67" s="28">
        <f>IF('Załącznik Nr 2 - wydatki'!E88&gt;0,'Załącznik Nr 2 - wydatki'!E88,"")</f>
        <v>443000</v>
      </c>
      <c r="F67" s="28">
        <f>IF('Załącznik Nr 2 - wydatki'!F88&gt;0,'Załącznik Nr 2 - wydatki'!F88,"")</f>
        <v>691700</v>
      </c>
      <c r="G67" s="28">
        <f>IF('Załącznik Nr 2 - wydatki'!G88&gt;0,'Załącznik Nr 2 - wydatki'!G88,"")</f>
        <v>691700</v>
      </c>
      <c r="H67" s="28"/>
      <c r="I67" s="28">
        <f>IF('Załącznik Nr 2 - wydatki'!I88&gt;0,'Załącznik Nr 2 - wydatki'!I88,"")</f>
        <v>691700</v>
      </c>
      <c r="J67" s="28">
        <f>IF('Załącznik Nr 2 - wydatki'!J88&gt;0,'Załącznik Nr 2 - wydatki'!J88,"")</f>
      </c>
      <c r="K67" s="60">
        <f t="shared" si="1"/>
        <v>1.5613995485327314</v>
      </c>
    </row>
    <row r="68" spans="1:11" ht="36">
      <c r="A68" s="74"/>
      <c r="B68" s="94"/>
      <c r="C68" s="136" t="s">
        <v>157</v>
      </c>
      <c r="D68" s="316">
        <v>2650</v>
      </c>
      <c r="E68" s="28">
        <f>IF('Załącznik Nr 2 - wydatki'!E89&gt;0,'Załącznik Nr 2 - wydatki'!E89,"")</f>
        <v>300000</v>
      </c>
      <c r="F68" s="28">
        <f>IF('Załącznik Nr 2 - wydatki'!F89&gt;0,'Załącznik Nr 2 - wydatki'!F89,"")</f>
        <v>250000</v>
      </c>
      <c r="G68" s="28">
        <f>IF('Załącznik Nr 2 - wydatki'!G89&gt;0,'Załącznik Nr 2 - wydatki'!G89,"")</f>
        <v>250000</v>
      </c>
      <c r="H68" s="28">
        <f>IF('Załącznik Nr 2 - wydatki'!H89&gt;0,'Załącznik Nr 2 - wydatki'!H89,"")</f>
      </c>
      <c r="I68" s="28">
        <f>IF('Załącznik Nr 2 - wydatki'!I89&gt;0,'Załącznik Nr 2 - wydatki'!I89,"")</f>
        <v>250000</v>
      </c>
      <c r="J68" s="28">
        <f>IF('Załącznik Nr 2 - wydatki'!J89&gt;0,'Załącznik Nr 2 - wydatki'!J89,"")</f>
      </c>
      <c r="K68" s="60">
        <f t="shared" si="1"/>
        <v>0.8333333333333334</v>
      </c>
    </row>
    <row r="69" spans="1:11" ht="36">
      <c r="A69" s="74"/>
      <c r="B69" s="94"/>
      <c r="C69" s="134" t="s">
        <v>156</v>
      </c>
      <c r="D69" s="71">
        <v>6210</v>
      </c>
      <c r="E69" s="28">
        <f>IF('Załącznik Nr 2 - wydatki'!E90&gt;0,'Załącznik Nr 2 - wydatki'!E90,"")</f>
        <v>600000</v>
      </c>
      <c r="F69" s="28">
        <f>IF('Załącznik Nr 2 - wydatki'!F90&gt;0,'Załącznik Nr 2 - wydatki'!F90,"")</f>
        <v>850000</v>
      </c>
      <c r="G69" s="28">
        <f>IF('Załącznik Nr 2 - wydatki'!G90&gt;0,'Załącznik Nr 2 - wydatki'!G90,"")</f>
        <v>250000</v>
      </c>
      <c r="H69" s="28">
        <f>IF('Załącznik Nr 2 - wydatki'!H90&gt;0,'Załącznik Nr 2 - wydatki'!H90,"")</f>
      </c>
      <c r="I69" s="28">
        <f>IF('Załącznik Nr 2 - wydatki'!I90&gt;0,'Załącznik Nr 2 - wydatki'!I90,"")</f>
        <v>250000</v>
      </c>
      <c r="J69" s="28">
        <f>IF('Załącznik Nr 2 - wydatki'!J90&gt;0,'Załącznik Nr 2 - wydatki'!J90,"")</f>
      </c>
      <c r="K69" s="60">
        <f t="shared" si="1"/>
        <v>0.4166666666666667</v>
      </c>
    </row>
    <row r="70" spans="1:11" ht="24">
      <c r="A70" s="74"/>
      <c r="B70" s="94"/>
      <c r="C70" s="407" t="s">
        <v>35</v>
      </c>
      <c r="D70" s="117">
        <v>8070</v>
      </c>
      <c r="E70" s="28">
        <f>IF('Załącznik Nr 2 - wydatki'!E91&gt;0,'Załącznik Nr 2 - wydatki'!E91,"")</f>
        <v>33178</v>
      </c>
      <c r="F70" s="28">
        <f>IF('Załącznik Nr 2 - wydatki'!F91&gt;0,'Załącznik Nr 2 - wydatki'!F91,"")</f>
      </c>
      <c r="G70" s="28">
        <f>IF('Załącznik Nr 2 - wydatki'!G91&gt;0,'Załącznik Nr 2 - wydatki'!G91,"")</f>
      </c>
      <c r="H70" s="28">
        <f>IF('Załącznik Nr 2 - wydatki'!H91&gt;0,'Załącznik Nr 2 - wydatki'!H91,"")</f>
      </c>
      <c r="I70" s="28">
        <f>IF('Załącznik Nr 2 - wydatki'!I91&gt;0,'Załącznik Nr 2 - wydatki'!I91,"")</f>
      </c>
      <c r="J70" s="28">
        <f>IF('Załącznik Nr 2 - wydatki'!J91&gt;0,'Załącznik Nr 2 - wydatki'!J91,"")</f>
      </c>
      <c r="K70" s="60"/>
    </row>
    <row r="71" spans="1:11" ht="18" customHeight="1">
      <c r="A71" s="117"/>
      <c r="B71" s="96">
        <v>70005</v>
      </c>
      <c r="C71" s="137" t="s">
        <v>155</v>
      </c>
      <c r="D71" s="200"/>
      <c r="E71" s="25">
        <f aca="true" t="shared" si="13" ref="E71:J71">SUM(E72:E81)-E72</f>
        <v>470023</v>
      </c>
      <c r="F71" s="25">
        <f t="shared" si="13"/>
        <v>1414900</v>
      </c>
      <c r="G71" s="25">
        <f t="shared" si="13"/>
        <v>634900</v>
      </c>
      <c r="H71" s="25">
        <f t="shared" si="13"/>
        <v>634900</v>
      </c>
      <c r="I71" s="25">
        <f t="shared" si="13"/>
        <v>0</v>
      </c>
      <c r="J71" s="25">
        <f t="shared" si="13"/>
        <v>0</v>
      </c>
      <c r="K71" s="60">
        <f t="shared" si="1"/>
        <v>1.3507849615869862</v>
      </c>
    </row>
    <row r="72" spans="1:17" s="7" customFormat="1" ht="12.75">
      <c r="A72" s="118"/>
      <c r="B72" s="98"/>
      <c r="C72" s="134" t="s">
        <v>409</v>
      </c>
      <c r="D72" s="72">
        <v>4300</v>
      </c>
      <c r="E72" s="32">
        <f aca="true" t="shared" si="14" ref="E72:J72">SUM(E73:E75)</f>
        <v>279250</v>
      </c>
      <c r="F72" s="32">
        <f t="shared" si="14"/>
        <v>1230000</v>
      </c>
      <c r="G72" s="32">
        <f t="shared" si="14"/>
        <v>450000</v>
      </c>
      <c r="H72" s="32">
        <f t="shared" si="14"/>
        <v>450000</v>
      </c>
      <c r="I72" s="32">
        <f t="shared" si="14"/>
        <v>0</v>
      </c>
      <c r="J72" s="32">
        <f t="shared" si="14"/>
        <v>0</v>
      </c>
      <c r="K72" s="60">
        <f t="shared" si="1"/>
        <v>1.611459265890779</v>
      </c>
      <c r="P72"/>
      <c r="Q72"/>
    </row>
    <row r="73" spans="1:11" ht="12.75">
      <c r="A73" s="74"/>
      <c r="B73" s="94"/>
      <c r="C73" s="139" t="s">
        <v>160</v>
      </c>
      <c r="D73" s="74"/>
      <c r="E73" s="28">
        <f>IF('Załącznik Nr 2 - wydatki'!E94&gt;0,'Załącznik Nr 2 - wydatki'!E94,"")</f>
        <v>179250</v>
      </c>
      <c r="F73" s="28">
        <f>IF('Załącznik Nr 2 - wydatki'!F94&gt;0,'Załącznik Nr 2 - wydatki'!F94,"")</f>
        <v>1230000</v>
      </c>
      <c r="G73" s="28">
        <f>IF('Załącznik Nr 2 - wydatki'!G94&gt;0,'Załącznik Nr 2 - wydatki'!G94,"")</f>
        <v>450000</v>
      </c>
      <c r="H73" s="28">
        <f>IF('Załącznik Nr 2 - wydatki'!H94&gt;0,'Załącznik Nr 2 - wydatki'!H94,"")</f>
        <v>450000</v>
      </c>
      <c r="I73" s="28">
        <f>IF('Załącznik Nr 2 - wydatki'!I94&gt;0,'Załącznik Nr 2 - wydatki'!I94,"")</f>
      </c>
      <c r="J73" s="28">
        <f>IF('Załącznik Nr 2 - wydatki'!J94&gt;0,'Załącznik Nr 2 - wydatki'!J94,"")</f>
      </c>
      <c r="K73" s="60">
        <f t="shared" si="1"/>
        <v>2.510460251046025</v>
      </c>
    </row>
    <row r="74" spans="1:11" ht="12.75">
      <c r="A74" s="74"/>
      <c r="B74" s="94"/>
      <c r="C74" s="138" t="s">
        <v>161</v>
      </c>
      <c r="D74" s="74"/>
      <c r="E74" s="28">
        <f>IF('Załącznik Nr 2 - wydatki'!E95&gt;0,'Załącznik Nr 2 - wydatki'!E95,"")</f>
        <v>100000</v>
      </c>
      <c r="F74" s="28">
        <f>IF('Załącznik Nr 2 - wydatki'!F95&gt;0,'Załącznik Nr 2 - wydatki'!F95,"")</f>
      </c>
      <c r="G74" s="28">
        <f>IF('Załącznik Nr 2 - wydatki'!G95&gt;0,'Załącznik Nr 2 - wydatki'!G95,"")</f>
      </c>
      <c r="H74" s="28">
        <f>IF('Załącznik Nr 2 - wydatki'!H95&gt;0,'Załącznik Nr 2 - wydatki'!H95,"")</f>
      </c>
      <c r="I74" s="28">
        <f>IF('Załącznik Nr 2 - wydatki'!I95&gt;0,'Załącznik Nr 2 - wydatki'!I95,"")</f>
      </c>
      <c r="J74" s="28">
        <f>IF('Załącznik Nr 2 - wydatki'!J95&gt;0,'Załącznik Nr 2 - wydatki'!J95,"")</f>
      </c>
      <c r="K74" s="60"/>
    </row>
    <row r="75" spans="1:11" ht="12.75">
      <c r="A75" s="74"/>
      <c r="B75" s="94"/>
      <c r="C75" s="140"/>
      <c r="D75" s="73"/>
      <c r="E75" s="28"/>
      <c r="F75" s="28"/>
      <c r="G75" s="28"/>
      <c r="H75" s="28"/>
      <c r="I75" s="28">
        <f>IF('Załącznik Nr 2 - wydatki'!I96&gt;0,'Załącznik Nr 2 - wydatki'!I96,"")</f>
      </c>
      <c r="J75" s="28"/>
      <c r="K75" s="60"/>
    </row>
    <row r="76" spans="1:11" ht="13.5" customHeight="1">
      <c r="A76" s="74"/>
      <c r="B76" s="94"/>
      <c r="C76" s="134" t="s">
        <v>163</v>
      </c>
      <c r="D76" s="71">
        <v>4210</v>
      </c>
      <c r="E76" s="28">
        <f>IF('Załącznik Nr 2 - wydatki'!E97&gt;0,'Załącznik Nr 2 - wydatki'!E97,"")</f>
        <v>100</v>
      </c>
      <c r="F76" s="28">
        <f>IF('Załącznik Nr 2 - wydatki'!F97&gt;0,'Załącznik Nr 2 - wydatki'!F97,"")</f>
      </c>
      <c r="G76" s="28">
        <f>IF('Załącznik Nr 2 - wydatki'!G97&gt;0,'Załącznik Nr 2 - wydatki'!G97,"")</f>
      </c>
      <c r="H76" s="28">
        <f>IF('Załącznik Nr 2 - wydatki'!H97&gt;0,'Załącznik Nr 2 - wydatki'!H97,"")</f>
      </c>
      <c r="I76" s="28">
        <f>IF('Załącznik Nr 2 - wydatki'!I97&gt;0,'Załącznik Nr 2 - wydatki'!I97,"")</f>
      </c>
      <c r="J76" s="28">
        <f>IF('Załącznik Nr 2 - wydatki'!J97&gt;0,'Załącznik Nr 2 - wydatki'!J97,"")</f>
      </c>
      <c r="K76" s="60"/>
    </row>
    <row r="77" spans="1:11" ht="12.75">
      <c r="A77" s="74"/>
      <c r="B77" s="94"/>
      <c r="C77" s="134" t="s">
        <v>9</v>
      </c>
      <c r="D77" s="71">
        <v>4430</v>
      </c>
      <c r="E77" s="28">
        <f>IF('Załącznik Nr 2 - wydatki'!E98&gt;0,'Załącznik Nr 2 - wydatki'!E98,"")</f>
        <v>1900</v>
      </c>
      <c r="F77" s="28">
        <f>IF('Załącznik Nr 2 - wydatki'!F98&gt;0,'Załącznik Nr 2 - wydatki'!F98,"")</f>
        <v>1900</v>
      </c>
      <c r="G77" s="28">
        <f>IF('Załącznik Nr 2 - wydatki'!G98&gt;0,'Załącznik Nr 2 - wydatki'!G98,"")</f>
        <v>1900</v>
      </c>
      <c r="H77" s="28">
        <f>IF('Załącznik Nr 2 - wydatki'!H98&gt;0,'Załącznik Nr 2 - wydatki'!H98,"")</f>
        <v>1900</v>
      </c>
      <c r="I77" s="28">
        <f>IF('Załącznik Nr 2 - wydatki'!I98&gt;0,'Załącznik Nr 2 - wydatki'!I98,"")</f>
      </c>
      <c r="J77" s="28">
        <f>IF('Załącznik Nr 2 - wydatki'!J98&gt;0,'Załącznik Nr 2 - wydatki'!J98,"")</f>
      </c>
      <c r="K77" s="60">
        <f aca="true" t="shared" si="15" ref="K77:K136">G77/E77</f>
        <v>1</v>
      </c>
    </row>
    <row r="78" spans="1:11" ht="24">
      <c r="A78" s="74"/>
      <c r="B78" s="94"/>
      <c r="C78" s="134" t="s">
        <v>21</v>
      </c>
      <c r="D78" s="71">
        <v>4510</v>
      </c>
      <c r="E78" s="28">
        <f>IF('Załącznik Nr 2 - wydatki'!E99&gt;0,'Załącznik Nr 2 - wydatki'!E99,"")</f>
        <v>12400</v>
      </c>
      <c r="F78" s="28">
        <f>IF('Załącznik Nr 2 - wydatki'!F99&gt;0,'Załącznik Nr 2 - wydatki'!F99,"")</f>
      </c>
      <c r="G78" s="28">
        <f>IF('Załącznik Nr 2 - wydatki'!G99&gt;0,'Załącznik Nr 2 - wydatki'!G99,"")</f>
      </c>
      <c r="H78" s="28">
        <f>IF('Załącznik Nr 2 - wydatki'!H99&gt;0,'Załącznik Nr 2 - wydatki'!H99,"")</f>
      </c>
      <c r="I78" s="28">
        <f>IF('Załącznik Nr 2 - wydatki'!I99&gt;0,'Załącznik Nr 2 - wydatki'!I99,"")</f>
      </c>
      <c r="J78" s="28">
        <f>IF('Załącznik Nr 2 - wydatki'!J99&gt;0,'Załącznik Nr 2 - wydatki'!J99,"")</f>
      </c>
      <c r="K78" s="60"/>
    </row>
    <row r="79" spans="1:11" ht="12.75">
      <c r="A79" s="74"/>
      <c r="B79" s="94"/>
      <c r="C79" s="436" t="s">
        <v>426</v>
      </c>
      <c r="D79" s="71">
        <v>4170</v>
      </c>
      <c r="E79" s="28">
        <f>IF('Załącznik Nr 2 - wydatki'!E100&gt;0,'Załącznik Nr 2 - wydatki'!E100,"")</f>
        <v>150000</v>
      </c>
      <c r="F79" s="28">
        <f>IF('Załącznik Nr 2 - wydatki'!F100&gt;0,'Załącznik Nr 2 - wydatki'!F100,"")</f>
        <v>183000</v>
      </c>
      <c r="G79" s="28">
        <f>IF('Załącznik Nr 2 - wydatki'!G100&gt;0,'Załącznik Nr 2 - wydatki'!G100,"")</f>
        <v>183000</v>
      </c>
      <c r="H79" s="28">
        <f>IF('Załącznik Nr 2 - wydatki'!H100&gt;0,'Załącznik Nr 2 - wydatki'!H100,"")</f>
        <v>183000</v>
      </c>
      <c r="I79" s="28">
        <f>IF('Załącznik Nr 2 - wydatki'!I100&gt;0,'Załącznik Nr 2 - wydatki'!I100,"")</f>
      </c>
      <c r="J79" s="28">
        <f>IF('Załącznik Nr 2 - wydatki'!J100&gt;0,'Załącznik Nr 2 - wydatki'!J100,"")</f>
      </c>
      <c r="K79" s="60">
        <f t="shared" si="15"/>
        <v>1.22</v>
      </c>
    </row>
    <row r="80" spans="1:11" ht="24">
      <c r="A80" s="74"/>
      <c r="B80" s="94"/>
      <c r="C80" s="436" t="s">
        <v>427</v>
      </c>
      <c r="D80" s="71">
        <v>4600</v>
      </c>
      <c r="E80" s="28">
        <f>IF('Załącznik Nr 2 - wydatki'!E101&gt;0,'Załącznik Nr 2 - wydatki'!E101,"")</f>
        <v>10750</v>
      </c>
      <c r="F80" s="28">
        <f>IF('Załącznik Nr 2 - wydatki'!F101&gt;0,'Załącznik Nr 2 - wydatki'!F101,"")</f>
      </c>
      <c r="G80" s="28">
        <f>IF('Załącznik Nr 2 - wydatki'!G101&gt;0,'Załącznik Nr 2 - wydatki'!G101,"")</f>
      </c>
      <c r="H80" s="28">
        <f>IF('Załącznik Nr 2 - wydatki'!H101&gt;0,'Załącznik Nr 2 - wydatki'!H101,"")</f>
      </c>
      <c r="I80" s="28">
        <f>IF('Załącznik Nr 2 - wydatki'!I101&gt;0,'Załącznik Nr 2 - wydatki'!I101,"")</f>
      </c>
      <c r="J80" s="28">
        <f>IF('Załącznik Nr 2 - wydatki'!J101&gt;0,'Załącznik Nr 2 - wydatki'!J101,"")</f>
      </c>
      <c r="K80" s="60"/>
    </row>
    <row r="81" spans="1:11" ht="12.75">
      <c r="A81" s="74"/>
      <c r="B81" s="94"/>
      <c r="C81" s="436" t="s">
        <v>487</v>
      </c>
      <c r="D81" s="71">
        <v>4610</v>
      </c>
      <c r="E81" s="28">
        <f>IF('Załącznik Nr 2 - wydatki'!E102&gt;0,'Załącznik Nr 2 - wydatki'!E102,"")</f>
        <v>15623</v>
      </c>
      <c r="F81" s="28">
        <f>IF('Załącznik Nr 2 - wydatki'!F102&gt;0,'Załącznik Nr 2 - wydatki'!F102,"")</f>
      </c>
      <c r="G81" s="28">
        <f>IF('Załącznik Nr 2 - wydatki'!G102&gt;0,'Załącznik Nr 2 - wydatki'!G102,"")</f>
      </c>
      <c r="H81" s="28">
        <f>IF('Załącznik Nr 2 - wydatki'!H102&gt;0,'Załącznik Nr 2 - wydatki'!H102,"")</f>
      </c>
      <c r="I81" s="28">
        <f>IF('Załącznik Nr 2 - wydatki'!I102&gt;0,'Załącznik Nr 2 - wydatki'!I102,"")</f>
      </c>
      <c r="J81" s="28">
        <f>IF('Załącznik Nr 2 - wydatki'!J102&gt;0,'Załącznik Nr 2 - wydatki'!J102,"")</f>
      </c>
      <c r="K81" s="60"/>
    </row>
    <row r="82" spans="1:11" ht="18" customHeight="1">
      <c r="A82" s="117"/>
      <c r="B82" s="96">
        <v>70095</v>
      </c>
      <c r="C82" s="137" t="s">
        <v>126</v>
      </c>
      <c r="D82" s="200"/>
      <c r="E82" s="25">
        <f aca="true" t="shared" si="16" ref="E82:J82">SUM(E83:E88)</f>
        <v>3539194</v>
      </c>
      <c r="F82" s="25">
        <f t="shared" si="16"/>
        <v>6282126</v>
      </c>
      <c r="G82" s="25">
        <f t="shared" si="16"/>
        <v>6282126</v>
      </c>
      <c r="H82" s="25">
        <f t="shared" si="16"/>
        <v>3050175</v>
      </c>
      <c r="I82" s="25">
        <f t="shared" si="16"/>
        <v>3231951</v>
      </c>
      <c r="J82" s="25">
        <f t="shared" si="16"/>
        <v>0</v>
      </c>
      <c r="K82" s="60">
        <f t="shared" si="15"/>
        <v>1.7750160064692695</v>
      </c>
    </row>
    <row r="83" spans="1:11" ht="12.75" customHeight="1">
      <c r="A83" s="74"/>
      <c r="B83" s="94"/>
      <c r="C83" s="138" t="s">
        <v>472</v>
      </c>
      <c r="D83" s="74">
        <v>6050</v>
      </c>
      <c r="E83" s="28">
        <f>IF('Załącznik Nr 2 - wydatki'!E104&gt;0,'Załącznik Nr 2 - wydatki'!E104,"")</f>
        <v>1000000</v>
      </c>
      <c r="F83" s="28">
        <f>IF('Załącznik Nr 2 - wydatki'!F104&gt;0,'Załącznik Nr 2 - wydatki'!F104,"")</f>
        <v>1700000</v>
      </c>
      <c r="G83" s="28">
        <f>IF('Załącznik Nr 2 - wydatki'!G104&gt;0,'Załącznik Nr 2 - wydatki'!G104,"")</f>
        <v>1700000</v>
      </c>
      <c r="H83" s="28">
        <f>IF('Załącznik Nr 2 - wydatki'!H104&gt;0,'Załącznik Nr 2 - wydatki'!H104,"")</f>
        <v>1700000</v>
      </c>
      <c r="I83" s="28">
        <f>IF('Załącznik Nr 2 - wydatki'!I104&gt;0,'Załącznik Nr 2 - wydatki'!I104,"")</f>
      </c>
      <c r="J83" s="28">
        <f>IF('Załącznik Nr 2 - wydatki'!J104&gt;0,'Załącznik Nr 2 - wydatki'!J104,"")</f>
      </c>
      <c r="K83" s="60">
        <f t="shared" si="15"/>
        <v>1.7</v>
      </c>
    </row>
    <row r="84" spans="1:11" ht="27.75" customHeight="1">
      <c r="A84" s="74"/>
      <c r="B84" s="94"/>
      <c r="C84" s="28" t="str">
        <f>IF('Załącznik Nr 2 - wydatki'!C106&gt;0,'Załącznik Nr 2 - wydatki'!C106,"")</f>
        <v>Wydatki inwestycyjne jednostek budżetowych - renowacja zabudowy centrum miasta Łomża-Fundusze Strukturalne UE</v>
      </c>
      <c r="D84" s="432">
        <f>IF('Załącznik Nr 2 - wydatki'!D106&gt;0,'Załącznik Nr 2 - wydatki'!D106,"")</f>
        <v>6058</v>
      </c>
      <c r="E84" s="28">
        <f>IF('Załącznik Nr 2 - wydatki'!E106&gt;0,'Załącznik Nr 2 - wydatki'!E106,"")</f>
        <v>1520153</v>
      </c>
      <c r="F84" s="28">
        <f>IF('Załącznik Nr 2 - wydatki'!F106&gt;0,'Załącznik Nr 2 - wydatki'!F106,"")</f>
        <v>2851722</v>
      </c>
      <c r="G84" s="28">
        <f>IF('Załącznik Nr 2 - wydatki'!G106&gt;0,'Załącznik Nr 2 - wydatki'!G106,"")</f>
        <v>2851722</v>
      </c>
      <c r="H84" s="28">
        <f>IF('Załącznik Nr 2 - wydatki'!H106&gt;0,'Załącznik Nr 2 - wydatki'!H106,"")</f>
      </c>
      <c r="I84" s="28">
        <f>IF('Załącznik Nr 2 - wydatki'!I106&gt;0,'Załącznik Nr 2 - wydatki'!I106,"")</f>
        <v>2851722</v>
      </c>
      <c r="J84" s="28">
        <f>IF('Załącznik Nr 2 - wydatki'!J106&gt;0,'Załącznik Nr 2 - wydatki'!J106,"")</f>
      </c>
      <c r="K84" s="60">
        <f t="shared" si="15"/>
        <v>1.8759440661564988</v>
      </c>
    </row>
    <row r="85" spans="1:11" ht="33" customHeight="1">
      <c r="A85" s="74"/>
      <c r="B85" s="94"/>
      <c r="C85" s="28" t="str">
        <f>IF('Załącznik Nr 2 - wydatki'!C107&gt;0,'Załącznik Nr 2 - wydatki'!C107,"")</f>
        <v>Wydatki inwestycyjne jednostek budżetowych - renowacja zabudowy centrum miasta Łomża</v>
      </c>
      <c r="D85" s="432">
        <f>IF('Załącznik Nr 2 - wydatki'!D107&gt;0,'Załącznik Nr 2 - wydatki'!D107,"")</f>
        <v>6059</v>
      </c>
      <c r="E85" s="28">
        <f>IF('Załącznik Nr 2 - wydatki'!E107&gt;0,'Załącznik Nr 2 - wydatki'!E107,"")</f>
        <v>842279</v>
      </c>
      <c r="F85" s="28">
        <f>IF('Załącznik Nr 2 - wydatki'!F107&gt;0,'Załącznik Nr 2 - wydatki'!F107,"")</f>
        <v>1530404</v>
      </c>
      <c r="G85" s="28">
        <f>IF('Załącznik Nr 2 - wydatki'!G107&gt;0,'Załącznik Nr 2 - wydatki'!G107,"")</f>
        <v>1530404</v>
      </c>
      <c r="H85" s="28">
        <f>IF('Załącznik Nr 2 - wydatki'!H107&gt;0,'Załącznik Nr 2 - wydatki'!H107,"")</f>
        <v>1150175</v>
      </c>
      <c r="I85" s="28">
        <f>IF('Załącznik Nr 2 - wydatki'!I107&gt;0,'Załącznik Nr 2 - wydatki'!I107,"")</f>
        <v>380229</v>
      </c>
      <c r="J85" s="28">
        <f>IF('Załącznik Nr 2 - wydatki'!J107&gt;0,'Załącznik Nr 2 - wydatki'!J107,"")</f>
      </c>
      <c r="K85" s="60">
        <f t="shared" si="15"/>
        <v>1.8169798843376126</v>
      </c>
    </row>
    <row r="86" spans="1:11" ht="33" customHeight="1">
      <c r="A86" s="74"/>
      <c r="B86" s="94"/>
      <c r="C86" s="134" t="s">
        <v>35</v>
      </c>
      <c r="D86" s="215">
        <v>8070</v>
      </c>
      <c r="E86" s="28">
        <f>IF('Załącznik Nr 2 - wydatki'!E108&gt;0,'Załącznik Nr 2 - wydatki'!E108,"")</f>
        <v>143579</v>
      </c>
      <c r="F86" s="28">
        <f>IF('Załącznik Nr 2 - wydatki'!F108&gt;0,'Załącznik Nr 2 - wydatki'!F108,"")</f>
      </c>
      <c r="G86" s="28">
        <f>IF('Załącznik Nr 2 - wydatki'!G108&gt;0,'Załącznik Nr 2 - wydatki'!G108,"")</f>
      </c>
      <c r="H86" s="28">
        <f>IF('Załącznik Nr 2 - wydatki'!H108&gt;0,'Załącznik Nr 2 - wydatki'!H108,"")</f>
      </c>
      <c r="I86" s="28">
        <f>IF('Załącznik Nr 2 - wydatki'!I108&gt;0,'Załącznik Nr 2 - wydatki'!I108,"")</f>
      </c>
      <c r="J86" s="28">
        <f>IF('Załącznik Nr 2 - wydatki'!J108&gt;0,'Załącznik Nr 2 - wydatki'!J108,"")</f>
      </c>
      <c r="K86" s="60"/>
    </row>
    <row r="87" spans="1:11" ht="12.75" customHeight="1">
      <c r="A87" s="74"/>
      <c r="B87" s="94"/>
      <c r="C87" s="134" t="s">
        <v>36</v>
      </c>
      <c r="D87" s="215">
        <v>8070</v>
      </c>
      <c r="E87" s="28">
        <f>IF('Załącznik Nr 2 - wydatki'!E109&gt;0,'Załącznik Nr 2 - wydatki'!E109,"")</f>
        <v>33183</v>
      </c>
      <c r="F87" s="28">
        <f>IF('Załącznik Nr 2 - wydatki'!F109&gt;0,'Załącznik Nr 2 - wydatki'!F109,"")</f>
      </c>
      <c r="G87" s="28">
        <f>IF('Załącznik Nr 2 - wydatki'!G109&gt;0,'Załącznik Nr 2 - wydatki'!G109,"")</f>
      </c>
      <c r="H87" s="28">
        <f>IF('Załącznik Nr 2 - wydatki'!H109&gt;0,'Załącznik Nr 2 - wydatki'!H109,"")</f>
      </c>
      <c r="I87" s="28">
        <f>IF('Załącznik Nr 2 - wydatki'!I109&gt;0,'Załącznik Nr 2 - wydatki'!I109,"")</f>
      </c>
      <c r="J87" s="28">
        <f>IF('Załącznik Nr 2 - wydatki'!J109&gt;0,'Załącznik Nr 2 - wydatki'!J109,"")</f>
      </c>
      <c r="K87" s="60"/>
    </row>
    <row r="88" spans="1:11" ht="12.75" customHeight="1" thickBot="1">
      <c r="A88" s="74"/>
      <c r="B88" s="94"/>
      <c r="C88" s="407" t="s">
        <v>471</v>
      </c>
      <c r="D88" s="117">
        <v>6050</v>
      </c>
      <c r="E88" s="28">
        <f>IF('Załącznik Nr 2 - wydatki'!E110&gt;0,'Załącznik Nr 2 - wydatki'!E110,"")</f>
      </c>
      <c r="F88" s="28">
        <f>IF('Załącznik Nr 2 - wydatki'!F110&gt;0,'Załącznik Nr 2 - wydatki'!F110,"")</f>
        <v>200000</v>
      </c>
      <c r="G88" s="28">
        <f>IF('Załącznik Nr 2 - wydatki'!G110&gt;0,'Załącznik Nr 2 - wydatki'!G110,"")</f>
        <v>200000</v>
      </c>
      <c r="H88" s="28">
        <f>IF('Załącznik Nr 2 - wydatki'!H110&gt;0,'Załącznik Nr 2 - wydatki'!H110,"")</f>
        <v>200000</v>
      </c>
      <c r="I88" s="28">
        <f>IF('Załącznik Nr 2 - wydatki'!I110&gt;0,'Załącznik Nr 2 - wydatki'!I110,"")</f>
      </c>
      <c r="J88" s="28">
        <f>IF('Załącznik Nr 2 - wydatki'!J110&gt;0,'Załącznik Nr 2 - wydatki'!J110,"")</f>
      </c>
      <c r="K88" s="60"/>
    </row>
    <row r="89" spans="1:11" ht="21.75" customHeight="1">
      <c r="A89" s="159">
        <v>710</v>
      </c>
      <c r="B89" s="171"/>
      <c r="C89" s="224" t="s">
        <v>164</v>
      </c>
      <c r="D89" s="199"/>
      <c r="E89" s="31">
        <f aca="true" t="shared" si="17" ref="E89:J89">SUM(E90+E96+E98)</f>
        <v>350000</v>
      </c>
      <c r="F89" s="31">
        <f t="shared" si="17"/>
        <v>335000</v>
      </c>
      <c r="G89" s="31">
        <f t="shared" si="17"/>
        <v>335000</v>
      </c>
      <c r="H89" s="31">
        <f t="shared" si="17"/>
        <v>335000</v>
      </c>
      <c r="I89" s="31">
        <f t="shared" si="17"/>
        <v>0</v>
      </c>
      <c r="J89" s="31">
        <f t="shared" si="17"/>
        <v>0</v>
      </c>
      <c r="K89" s="60">
        <f t="shared" si="15"/>
        <v>0.9571428571428572</v>
      </c>
    </row>
    <row r="90" spans="1:11" ht="17.25" customHeight="1">
      <c r="A90" s="117"/>
      <c r="B90" s="96">
        <v>71004</v>
      </c>
      <c r="C90" s="137" t="s">
        <v>165</v>
      </c>
      <c r="D90" s="200"/>
      <c r="E90" s="25">
        <f aca="true" t="shared" si="18" ref="E90:J90">SUM(E91:E95)</f>
        <v>332500</v>
      </c>
      <c r="F90" s="25">
        <f t="shared" si="18"/>
        <v>335000</v>
      </c>
      <c r="G90" s="25">
        <f t="shared" si="18"/>
        <v>335000</v>
      </c>
      <c r="H90" s="25">
        <f t="shared" si="18"/>
        <v>335000</v>
      </c>
      <c r="I90" s="25">
        <f t="shared" si="18"/>
        <v>0</v>
      </c>
      <c r="J90" s="25">
        <f t="shared" si="18"/>
        <v>0</v>
      </c>
      <c r="K90" s="60">
        <f t="shared" si="15"/>
        <v>1.0075187969924813</v>
      </c>
    </row>
    <row r="91" spans="1:11" ht="12.75">
      <c r="A91" s="74"/>
      <c r="B91" s="94"/>
      <c r="C91" s="134" t="s">
        <v>115</v>
      </c>
      <c r="D91" s="71">
        <v>4110</v>
      </c>
      <c r="E91" s="28">
        <f>IF('Załącznik Nr 2 - wydatki'!E114&gt;0,'Załącznik Nr 2 - wydatki'!E114,"")</f>
        <v>4300</v>
      </c>
      <c r="F91" s="28">
        <f>IF('Załącznik Nr 2 - wydatki'!F114&gt;0,'Załącznik Nr 2 - wydatki'!F114,"")</f>
      </c>
      <c r="G91" s="28">
        <f>IF('Załącznik Nr 2 - wydatki'!G115&gt;0,'Załącznik Nr 2 - wydatki'!G115,"")</f>
      </c>
      <c r="H91" s="28">
        <f>IF('Załącznik Nr 2 - wydatki'!H115&gt;0,'Załącznik Nr 2 - wydatki'!H115,"")</f>
      </c>
      <c r="I91" s="28">
        <f>IF('Załącznik Nr 2 - wydatki'!I115&gt;0,'Załącznik Nr 2 - wydatki'!I115,"")</f>
      </c>
      <c r="J91" s="28">
        <f>IF('Załącznik Nr 2 - wydatki'!J115&gt;0,'Załącznik Nr 2 - wydatki'!J115,"")</f>
      </c>
      <c r="K91" s="60"/>
    </row>
    <row r="92" spans="1:11" ht="24">
      <c r="A92" s="74"/>
      <c r="B92" s="94"/>
      <c r="C92" s="436" t="s">
        <v>428</v>
      </c>
      <c r="D92" s="73">
        <v>3040</v>
      </c>
      <c r="E92" s="28">
        <f>IF('Załącznik Nr 2 - wydatki'!E113&gt;0,'Załącznik Nr 2 - wydatki'!E113,"")</f>
        <v>10000</v>
      </c>
      <c r="F92" s="28">
        <f>IF('Załącznik Nr 2 - wydatki'!F113&gt;0,'Załącznik Nr 2 - wydatki'!F113,"")</f>
      </c>
      <c r="G92" s="28">
        <f>IF('Załącznik Nr 2 - wydatki'!G113&gt;0,'Załącznik Nr 2 - wydatki'!G113,"")</f>
      </c>
      <c r="H92" s="28">
        <f>IF('Załącznik Nr 2 - wydatki'!H113&gt;0,'Załącznik Nr 2 - wydatki'!H113,"")</f>
      </c>
      <c r="I92" s="28">
        <f>IF('Załącznik Nr 2 - wydatki'!I113&gt;0,'Załącznik Nr 2 - wydatki'!I113,"")</f>
      </c>
      <c r="J92" s="28">
        <f>IF('Załącznik Nr 2 - wydatki'!J113&gt;0,'Załącznik Nr 2 - wydatki'!J113,"")</f>
      </c>
      <c r="K92" s="60"/>
    </row>
    <row r="93" spans="1:11" ht="12.75">
      <c r="A93" s="74"/>
      <c r="B93" s="94"/>
      <c r="C93" s="436" t="s">
        <v>187</v>
      </c>
      <c r="D93" s="71">
        <v>4120</v>
      </c>
      <c r="E93" s="28">
        <f>IF('Załącznik Nr 2 - wydatki'!E115&gt;0,'Załącznik Nr 2 - wydatki'!E115,"")</f>
        <v>700</v>
      </c>
      <c r="F93" s="28">
        <f>IF('Załącznik Nr 2 - wydatki'!F115&gt;0,'Załącznik Nr 2 - wydatki'!F115,"")</f>
      </c>
      <c r="G93" s="28">
        <f>IF('Załącznik Nr 2 - wydatki'!G115&gt;0,'Załącznik Nr 2 - wydatki'!G115,"")</f>
      </c>
      <c r="H93" s="28">
        <f>IF('Załącznik Nr 2 - wydatki'!H115&gt;0,'Załącznik Nr 2 - wydatki'!H115,"")</f>
      </c>
      <c r="I93" s="28">
        <f>IF('Załącznik Nr 2 - wydatki'!I115&gt;0,'Załącznik Nr 2 - wydatki'!I115,"")</f>
      </c>
      <c r="J93" s="28">
        <f>IF('Załącznik Nr 2 - wydatki'!J115&gt;0,'Załącznik Nr 2 - wydatki'!J115,"")</f>
      </c>
      <c r="K93" s="60"/>
    </row>
    <row r="94" spans="1:11" ht="12.75">
      <c r="A94" s="74"/>
      <c r="B94" s="94"/>
      <c r="C94" s="436" t="s">
        <v>119</v>
      </c>
      <c r="D94" s="71">
        <v>4300</v>
      </c>
      <c r="E94" s="28">
        <f>IF('Załącznik Nr 2 - wydatki'!E116&gt;0,'Załącznik Nr 2 - wydatki'!E116,"")</f>
        <v>297500</v>
      </c>
      <c r="F94" s="28">
        <f>IF('Załącznik Nr 2 - wydatki'!F116&gt;0,'Załącznik Nr 2 - wydatki'!F116,"")</f>
        <v>305000</v>
      </c>
      <c r="G94" s="28">
        <f>IF('Załącznik Nr 2 - wydatki'!G116&gt;0,'Załącznik Nr 2 - wydatki'!G116,"")</f>
        <v>305000</v>
      </c>
      <c r="H94" s="28">
        <f>IF('Załącznik Nr 2 - wydatki'!H116&gt;0,'Załącznik Nr 2 - wydatki'!H116,"")</f>
        <v>305000</v>
      </c>
      <c r="I94" s="28">
        <f>IF('Załącznik Nr 2 - wydatki'!I116&gt;0,'Załącznik Nr 2 - wydatki'!I116,"")</f>
      </c>
      <c r="J94" s="28">
        <f>IF('Załącznik Nr 2 - wydatki'!J116&gt;0,'Załącznik Nr 2 - wydatki'!J116,"")</f>
      </c>
      <c r="K94" s="60">
        <f t="shared" si="15"/>
        <v>1.0252100840336134</v>
      </c>
    </row>
    <row r="95" spans="1:11" ht="12.75">
      <c r="A95" s="74"/>
      <c r="B95" s="94"/>
      <c r="C95" s="436" t="s">
        <v>426</v>
      </c>
      <c r="D95" s="71">
        <v>4170</v>
      </c>
      <c r="E95" s="28">
        <f>IF('Załącznik Nr 2 - wydatki'!E117&gt;0,'Załącznik Nr 2 - wydatki'!E117,"")</f>
        <v>20000</v>
      </c>
      <c r="F95" s="28">
        <f>IF('Załącznik Nr 2 - wydatki'!F117&gt;0,'Załącznik Nr 2 - wydatki'!F117,"")</f>
        <v>30000</v>
      </c>
      <c r="G95" s="28">
        <f>IF('Załącznik Nr 2 - wydatki'!G117&gt;0,'Załącznik Nr 2 - wydatki'!G117,"")</f>
        <v>30000</v>
      </c>
      <c r="H95" s="28">
        <f>IF('Załącznik Nr 2 - wydatki'!H117&gt;0,'Załącznik Nr 2 - wydatki'!H117,"")</f>
        <v>30000</v>
      </c>
      <c r="I95" s="28">
        <f>IF('Załącznik Nr 2 - wydatki'!I117&gt;0,'Załącznik Nr 2 - wydatki'!I117,"")</f>
      </c>
      <c r="J95" s="28">
        <f>IF('Załącznik Nr 2 - wydatki'!J117&gt;0,'Załącznik Nr 2 - wydatki'!J117,"")</f>
      </c>
      <c r="K95" s="60">
        <f t="shared" si="15"/>
        <v>1.5</v>
      </c>
    </row>
    <row r="96" spans="1:11" ht="12.75">
      <c r="A96" s="74"/>
      <c r="B96" s="101" t="s">
        <v>437</v>
      </c>
      <c r="C96" s="133" t="s">
        <v>126</v>
      </c>
      <c r="D96" s="77"/>
      <c r="E96" s="25">
        <f aca="true" t="shared" si="19" ref="E96:J96">SUM(E97)</f>
        <v>15000</v>
      </c>
      <c r="F96" s="25">
        <f t="shared" si="19"/>
        <v>0</v>
      </c>
      <c r="G96" s="25">
        <f t="shared" si="19"/>
        <v>0</v>
      </c>
      <c r="H96" s="25">
        <f t="shared" si="19"/>
        <v>0</v>
      </c>
      <c r="I96" s="25">
        <f t="shared" si="19"/>
        <v>0</v>
      </c>
      <c r="J96" s="25">
        <f t="shared" si="19"/>
        <v>0</v>
      </c>
      <c r="K96" s="60">
        <f t="shared" si="15"/>
        <v>0</v>
      </c>
    </row>
    <row r="97" spans="1:11" ht="24">
      <c r="A97" s="74"/>
      <c r="B97" s="94"/>
      <c r="C97" s="136" t="s">
        <v>86</v>
      </c>
      <c r="D97" s="74">
        <v>6010</v>
      </c>
      <c r="E97" s="28">
        <f>IF('Załącznik Nr 2 - wydatki'!E136&gt;0,'Załącznik Nr 2 - wydatki'!E136,"")</f>
        <v>15000</v>
      </c>
      <c r="F97" s="28">
        <f>IF('Załącznik Nr 2 - wydatki'!F136&gt;0,'Załącznik Nr 2 - wydatki'!F136,"")</f>
      </c>
      <c r="G97" s="28">
        <f>IF('Załącznik Nr 2 - wydatki'!G136&gt;0,'Załącznik Nr 2 - wydatki'!G136,"")</f>
      </c>
      <c r="H97" s="28">
        <f>IF('Załącznik Nr 2 - wydatki'!H136&gt;0,'Załącznik Nr 2 - wydatki'!H136,"")</f>
      </c>
      <c r="I97" s="28">
        <f>IF('Załącznik Nr 2 - wydatki'!I136&gt;0,'Załącznik Nr 2 - wydatki'!I136,"")</f>
      </c>
      <c r="J97" s="28">
        <f>IF('Załącznik Nr 2 - wydatki'!J136&gt;0,'Załącznik Nr 2 - wydatki'!J136,"")</f>
      </c>
      <c r="K97" s="60"/>
    </row>
    <row r="98" spans="1:11" ht="18" customHeight="1">
      <c r="A98" s="74"/>
      <c r="B98" s="249" t="s">
        <v>429</v>
      </c>
      <c r="C98" s="250" t="s">
        <v>430</v>
      </c>
      <c r="D98" s="251"/>
      <c r="E98" s="261">
        <f aca="true" t="shared" si="20" ref="E98:J98">SUM(E99)</f>
        <v>2500</v>
      </c>
      <c r="F98" s="261">
        <f t="shared" si="20"/>
        <v>0</v>
      </c>
      <c r="G98" s="261">
        <f t="shared" si="20"/>
        <v>0</v>
      </c>
      <c r="H98" s="261">
        <f t="shared" si="20"/>
        <v>0</v>
      </c>
      <c r="I98" s="261">
        <f t="shared" si="20"/>
        <v>0</v>
      </c>
      <c r="J98" s="261">
        <f t="shared" si="20"/>
        <v>0</v>
      </c>
      <c r="K98" s="60">
        <f t="shared" si="15"/>
        <v>0</v>
      </c>
    </row>
    <row r="99" spans="1:11" ht="19.5" customHeight="1" thickBot="1">
      <c r="A99" s="74"/>
      <c r="B99" s="94"/>
      <c r="C99" s="480" t="s">
        <v>118</v>
      </c>
      <c r="D99" s="74">
        <v>4270</v>
      </c>
      <c r="E99" s="28">
        <f>IF('Załącznik Nr 2 - wydatki'!E138&gt;0,'Załącznik Nr 2 - wydatki'!E138,"")</f>
        <v>2500</v>
      </c>
      <c r="F99" s="28">
        <f>IF('Załącznik Nr 2 - wydatki'!F138&gt;0,'Załącznik Nr 2 - wydatki'!F138,"")</f>
      </c>
      <c r="G99" s="28">
        <f>IF('Załącznik Nr 2 - wydatki'!G138&gt;0,'Załącznik Nr 2 - wydatki'!G138,"")</f>
      </c>
      <c r="H99" s="28">
        <f>IF('Załącznik Nr 2 - wydatki'!H138&gt;0,'Załącznik Nr 2 - wydatki'!H138,"")</f>
      </c>
      <c r="I99" s="28">
        <f>IF('Załącznik Nr 2 - wydatki'!I138&gt;0,'Załącznik Nr 2 - wydatki'!I138,"")</f>
      </c>
      <c r="J99" s="28">
        <f>IF('Załącznik Nr 2 - wydatki'!J138&gt;0,'Załącznik Nr 2 - wydatki'!J138,"")</f>
      </c>
      <c r="K99" s="60"/>
    </row>
    <row r="100" spans="1:11" ht="21" customHeight="1">
      <c r="A100" s="159">
        <v>750</v>
      </c>
      <c r="B100" s="171"/>
      <c r="C100" s="224" t="s">
        <v>185</v>
      </c>
      <c r="D100" s="199"/>
      <c r="E100" s="31">
        <f aca="true" t="shared" si="21" ref="E100:J100">SUM(E101+E114+E119+E139)</f>
        <v>10166158</v>
      </c>
      <c r="F100" s="31">
        <f t="shared" si="21"/>
        <v>9888517</v>
      </c>
      <c r="G100" s="31">
        <f t="shared" si="21"/>
        <v>9845261</v>
      </c>
      <c r="H100" s="31">
        <f t="shared" si="21"/>
        <v>9348261</v>
      </c>
      <c r="I100" s="31">
        <f t="shared" si="21"/>
        <v>0</v>
      </c>
      <c r="J100" s="31">
        <f t="shared" si="21"/>
        <v>497000</v>
      </c>
      <c r="K100" s="60">
        <f t="shared" si="15"/>
        <v>0.9684347813598805</v>
      </c>
    </row>
    <row r="101" spans="1:11" s="4" customFormat="1" ht="18" customHeight="1">
      <c r="A101" s="116"/>
      <c r="B101" s="96">
        <v>75011</v>
      </c>
      <c r="C101" s="137" t="s">
        <v>186</v>
      </c>
      <c r="D101" s="200"/>
      <c r="E101" s="25">
        <f aca="true" t="shared" si="22" ref="E101:J101">SUM(E102:E113)</f>
        <v>626514</v>
      </c>
      <c r="F101" s="25">
        <f t="shared" si="22"/>
        <v>636198</v>
      </c>
      <c r="G101" s="25">
        <f t="shared" si="22"/>
        <v>635328</v>
      </c>
      <c r="H101" s="25">
        <f t="shared" si="22"/>
        <v>138328</v>
      </c>
      <c r="I101" s="25">
        <f t="shared" si="22"/>
        <v>0</v>
      </c>
      <c r="J101" s="25">
        <f t="shared" si="22"/>
        <v>497000</v>
      </c>
      <c r="K101" s="60">
        <f t="shared" si="15"/>
        <v>1.0140683208994532</v>
      </c>
    </row>
    <row r="102" spans="1:11" ht="12.75">
      <c r="A102" s="74"/>
      <c r="B102" s="94"/>
      <c r="C102" s="134" t="s">
        <v>10</v>
      </c>
      <c r="D102" s="71">
        <v>3020</v>
      </c>
      <c r="E102" s="28">
        <f>IF('Załącznik Nr 2 - wydatki'!E141&gt;0,'Załącznik Nr 2 - wydatki'!E141,"")</f>
        <v>5243</v>
      </c>
      <c r="F102" s="28">
        <f>IF('Załącznik Nr 2 - wydatki'!F141&gt;0,'Załącznik Nr 2 - wydatki'!F141,"")</f>
        <v>2400</v>
      </c>
      <c r="G102" s="28">
        <f>SUM(H102:J102)</f>
        <v>2400</v>
      </c>
      <c r="H102" s="28">
        <v>2400</v>
      </c>
      <c r="I102" s="28"/>
      <c r="J102" s="28"/>
      <c r="K102" s="60">
        <f t="shared" si="15"/>
        <v>0.45775319473583825</v>
      </c>
    </row>
    <row r="103" spans="1:11" ht="12.75">
      <c r="A103" s="74"/>
      <c r="B103" s="94"/>
      <c r="C103" s="134" t="s">
        <v>113</v>
      </c>
      <c r="D103" s="71">
        <v>4010</v>
      </c>
      <c r="E103" s="28">
        <v>455874</v>
      </c>
      <c r="F103" s="28">
        <v>478043</v>
      </c>
      <c r="G103" s="28">
        <f aca="true" t="shared" si="23" ref="G103:G113">SUM(H103:J103)</f>
        <v>454332</v>
      </c>
      <c r="H103" s="28">
        <f>IF('Załącznik Nr 2 - wydatki'!H142&gt;0,'Załącznik Nr 2 - wydatki'!H142,"")</f>
        <v>91680</v>
      </c>
      <c r="I103" s="28"/>
      <c r="J103" s="28">
        <v>362652</v>
      </c>
      <c r="K103" s="60">
        <f t="shared" si="15"/>
        <v>0.9966174864107188</v>
      </c>
    </row>
    <row r="104" spans="1:11" ht="12.75">
      <c r="A104" s="74"/>
      <c r="B104" s="94"/>
      <c r="C104" s="134" t="s">
        <v>41</v>
      </c>
      <c r="D104" s="71">
        <v>4040</v>
      </c>
      <c r="E104" s="28">
        <v>32806</v>
      </c>
      <c r="F104" s="28">
        <v>33834</v>
      </c>
      <c r="G104" s="28">
        <f t="shared" si="23"/>
        <v>40861</v>
      </c>
      <c r="H104" s="28">
        <f>IF('Załącznik Nr 2 - wydatki'!H143&gt;0,'Załącznik Nr 2 - wydatki'!H143,"")</f>
        <v>7654</v>
      </c>
      <c r="I104" s="28"/>
      <c r="J104" s="28">
        <v>33207</v>
      </c>
      <c r="K104" s="60">
        <f t="shared" si="15"/>
        <v>1.2455343534719259</v>
      </c>
    </row>
    <row r="105" spans="1:11" ht="12.75">
      <c r="A105" s="74"/>
      <c r="B105" s="94"/>
      <c r="C105" s="134" t="s">
        <v>115</v>
      </c>
      <c r="D105" s="71">
        <v>4110</v>
      </c>
      <c r="E105" s="28">
        <v>75648</v>
      </c>
      <c r="F105" s="28">
        <v>80601</v>
      </c>
      <c r="G105" s="28">
        <f t="shared" si="23"/>
        <v>83548</v>
      </c>
      <c r="H105" s="28">
        <v>16742</v>
      </c>
      <c r="I105" s="28"/>
      <c r="J105" s="28">
        <v>66806</v>
      </c>
      <c r="K105" s="60">
        <f t="shared" si="15"/>
        <v>1.1044310490693738</v>
      </c>
    </row>
    <row r="106" spans="1:11" ht="12.75">
      <c r="A106" s="74"/>
      <c r="B106" s="94"/>
      <c r="C106" s="134" t="s">
        <v>187</v>
      </c>
      <c r="D106" s="71">
        <v>4120</v>
      </c>
      <c r="E106" s="28">
        <v>10743</v>
      </c>
      <c r="F106" s="28">
        <v>11447</v>
      </c>
      <c r="G106" s="28">
        <f t="shared" si="23"/>
        <v>11127</v>
      </c>
      <c r="H106" s="28">
        <f>IF('Załącznik Nr 2 - wydatki'!H145&gt;0,'Załącznik Nr 2 - wydatki'!H145,"")</f>
        <v>2523</v>
      </c>
      <c r="I106" s="28"/>
      <c r="J106" s="28">
        <v>8604</v>
      </c>
      <c r="K106" s="60">
        <f t="shared" si="15"/>
        <v>1.035744205529182</v>
      </c>
    </row>
    <row r="107" spans="1:11" ht="12.75">
      <c r="A107" s="74"/>
      <c r="B107" s="94"/>
      <c r="C107" s="134" t="s">
        <v>116</v>
      </c>
      <c r="D107" s="71">
        <v>4210</v>
      </c>
      <c r="E107" s="28">
        <v>12516</v>
      </c>
      <c r="F107" s="28">
        <v>7116</v>
      </c>
      <c r="G107" s="28">
        <f t="shared" si="23"/>
        <v>16638</v>
      </c>
      <c r="H107" s="28">
        <v>6516</v>
      </c>
      <c r="I107" s="28"/>
      <c r="J107" s="28">
        <v>10122</v>
      </c>
      <c r="K107" s="60">
        <f t="shared" si="15"/>
        <v>1.3293384467881113</v>
      </c>
    </row>
    <row r="108" spans="1:11" ht="12.75">
      <c r="A108" s="74"/>
      <c r="B108" s="94"/>
      <c r="C108" s="134" t="s">
        <v>119</v>
      </c>
      <c r="D108" s="71">
        <v>4300</v>
      </c>
      <c r="E108" s="28">
        <v>12485</v>
      </c>
      <c r="F108" s="28">
        <v>13850</v>
      </c>
      <c r="G108" s="28">
        <f t="shared" si="23"/>
        <v>16017</v>
      </c>
      <c r="H108" s="28">
        <f>IF('Załącznik Nr 2 - wydatki'!H147&gt;0,'Załącznik Nr 2 - wydatki'!H147,"")</f>
        <v>3379</v>
      </c>
      <c r="I108" s="28"/>
      <c r="J108" s="28">
        <v>12638</v>
      </c>
      <c r="K108" s="60">
        <f t="shared" si="15"/>
        <v>1.2828994793752504</v>
      </c>
    </row>
    <row r="109" spans="1:11" ht="12.75">
      <c r="A109" s="74"/>
      <c r="B109" s="94"/>
      <c r="C109" s="134" t="s">
        <v>120</v>
      </c>
      <c r="D109" s="71">
        <v>4410</v>
      </c>
      <c r="E109" s="28">
        <v>3000</v>
      </c>
      <c r="F109" s="28">
        <v>1000</v>
      </c>
      <c r="G109" s="28">
        <f t="shared" si="23"/>
        <v>1873</v>
      </c>
      <c r="H109" s="28">
        <f>IF('Załącznik Nr 2 - wydatki'!H148&gt;0,'Załącznik Nr 2 - wydatki'!H148,"")</f>
        <v>355</v>
      </c>
      <c r="I109" s="28"/>
      <c r="J109" s="28">
        <v>1518</v>
      </c>
      <c r="K109" s="60">
        <f t="shared" si="15"/>
        <v>0.6243333333333333</v>
      </c>
    </row>
    <row r="110" spans="1:11" ht="12.75">
      <c r="A110" s="74"/>
      <c r="B110" s="94"/>
      <c r="C110" s="134" t="s">
        <v>122</v>
      </c>
      <c r="D110" s="71">
        <v>4440</v>
      </c>
      <c r="E110" s="28">
        <v>1999</v>
      </c>
      <c r="F110" s="28">
        <v>2907</v>
      </c>
      <c r="G110" s="28">
        <f t="shared" si="23"/>
        <v>3532</v>
      </c>
      <c r="H110" s="28">
        <f>IF('Załącznik Nr 2 - wydatki'!H149&gt;0,'Załącznik Nr 2 - wydatki'!H149,"")</f>
        <v>2079</v>
      </c>
      <c r="I110" s="28"/>
      <c r="J110" s="28">
        <v>1453</v>
      </c>
      <c r="K110" s="60">
        <f t="shared" si="15"/>
        <v>1.7668834417208605</v>
      </c>
    </row>
    <row r="111" spans="1:11" ht="12.75">
      <c r="A111" s="74"/>
      <c r="B111" s="94"/>
      <c r="C111" s="134" t="s">
        <v>188</v>
      </c>
      <c r="D111" s="71">
        <v>4530</v>
      </c>
      <c r="E111" s="28">
        <f>IF('Załącznik Nr 2 - wydatki'!E150&gt;0,'Załącznik Nr 2 - wydatki'!E150,"")</f>
        <v>3200</v>
      </c>
      <c r="F111" s="28"/>
      <c r="G111" s="28"/>
      <c r="H111" s="28">
        <f>IF('Załącznik Nr 2 - wydatki'!H150&gt;0,'Załącznik Nr 2 - wydatki'!H150,"")</f>
      </c>
      <c r="I111" s="28"/>
      <c r="J111" s="28"/>
      <c r="K111" s="60">
        <f t="shared" si="15"/>
        <v>0</v>
      </c>
    </row>
    <row r="112" spans="1:11" ht="24">
      <c r="A112" s="74"/>
      <c r="B112" s="94"/>
      <c r="C112" s="134" t="s">
        <v>478</v>
      </c>
      <c r="D112" s="71">
        <v>6060</v>
      </c>
      <c r="E112" s="28">
        <f>IF('Załącznik Nr 2 - wydatki'!E151&gt;0,'Załącznik Nr 2 - wydatki'!E151,"")</f>
        <v>5000</v>
      </c>
      <c r="F112" s="28">
        <f>IF('Załącznik Nr 2 - wydatki'!F151&gt;0,'Załącznik Nr 2 - wydatki'!F151,"")</f>
        <v>5000</v>
      </c>
      <c r="G112" s="28">
        <f t="shared" si="23"/>
        <v>5000</v>
      </c>
      <c r="H112" s="28">
        <f>IF('Załącznik Nr 2 - wydatki'!H151&gt;0,'Załącznik Nr 2 - wydatki'!H151,"")</f>
        <v>5000</v>
      </c>
      <c r="I112" s="28"/>
      <c r="J112" s="28"/>
      <c r="K112" s="60">
        <f t="shared" si="15"/>
        <v>1</v>
      </c>
    </row>
    <row r="113" spans="1:11" ht="12.75">
      <c r="A113" s="74"/>
      <c r="B113" s="94"/>
      <c r="C113" s="453" t="s">
        <v>431</v>
      </c>
      <c r="D113" s="73">
        <v>4307</v>
      </c>
      <c r="E113" s="28">
        <f>IF('Załącznik Nr 2 - wydatki'!E152&gt;0,'Załącznik Nr 2 - wydatki'!E152,"")</f>
        <v>8000</v>
      </c>
      <c r="F113" s="28">
        <f>IF('Załącznik Nr 2 - wydatki'!F152&gt;0,'Załącznik Nr 2 - wydatki'!F152,"")</f>
      </c>
      <c r="G113" s="28">
        <f t="shared" si="23"/>
        <v>0</v>
      </c>
      <c r="H113" s="28">
        <f>IF('Załącznik Nr 2 - wydatki'!H152&gt;0,'Załącznik Nr 2 - wydatki'!H152,"")</f>
      </c>
      <c r="I113" s="28"/>
      <c r="J113" s="28"/>
      <c r="K113" s="60">
        <f t="shared" si="15"/>
        <v>0</v>
      </c>
    </row>
    <row r="114" spans="1:11" s="4" customFormat="1" ht="18" customHeight="1">
      <c r="A114" s="116"/>
      <c r="B114" s="95">
        <v>75022</v>
      </c>
      <c r="C114" s="135" t="s">
        <v>410</v>
      </c>
      <c r="D114" s="202"/>
      <c r="E114" s="38">
        <f aca="true" t="shared" si="24" ref="E114:J114">SUM(E115:E118)</f>
        <v>261224</v>
      </c>
      <c r="F114" s="38">
        <f t="shared" si="24"/>
        <v>286618</v>
      </c>
      <c r="G114" s="38">
        <f t="shared" si="24"/>
        <v>286618</v>
      </c>
      <c r="H114" s="38">
        <f t="shared" si="24"/>
        <v>286618</v>
      </c>
      <c r="I114" s="38">
        <f t="shared" si="24"/>
        <v>0</v>
      </c>
      <c r="J114" s="38">
        <f t="shared" si="24"/>
        <v>0</v>
      </c>
      <c r="K114" s="60">
        <f t="shared" si="15"/>
        <v>1.0972115885217284</v>
      </c>
    </row>
    <row r="115" spans="1:11" ht="12.75">
      <c r="A115" s="74"/>
      <c r="B115" s="94"/>
      <c r="C115" s="134" t="s">
        <v>166</v>
      </c>
      <c r="D115" s="71">
        <v>3030</v>
      </c>
      <c r="E115" s="28">
        <f>IF('Załącznik Nr 2 - wydatki'!E165&gt;0,'Załącznik Nr 2 - wydatki'!E165,"")</f>
        <v>246720</v>
      </c>
      <c r="F115" s="28">
        <f>IF('Załącznik Nr 2 - wydatki'!F165&gt;0,'Załącznik Nr 2 - wydatki'!F165,"")</f>
        <v>268597</v>
      </c>
      <c r="G115" s="28">
        <f>IF('Załącznik Nr 2 - wydatki'!G165&gt;0,'Załącznik Nr 2 - wydatki'!G165,"")</f>
        <v>268597</v>
      </c>
      <c r="H115" s="28">
        <f>IF('Załącznik Nr 2 - wydatki'!H165&gt;0,'Załącznik Nr 2 - wydatki'!H165,"")</f>
        <v>268597</v>
      </c>
      <c r="I115" s="28">
        <f>IF('Załącznik Nr 2 - wydatki'!I165&gt;0,'Załącznik Nr 2 - wydatki'!I165,"")</f>
      </c>
      <c r="J115" s="28">
        <f>IF('Załącznik Nr 2 - wydatki'!J165&gt;0,'Załącznik Nr 2 - wydatki'!J165,"")</f>
      </c>
      <c r="K115" s="60">
        <f t="shared" si="15"/>
        <v>1.0886713683527887</v>
      </c>
    </row>
    <row r="116" spans="1:11" ht="12.75">
      <c r="A116" s="74"/>
      <c r="B116" s="94"/>
      <c r="C116" s="134" t="s">
        <v>116</v>
      </c>
      <c r="D116" s="71">
        <v>4210</v>
      </c>
      <c r="E116" s="28">
        <f>IF('Załącznik Nr 2 - wydatki'!E166&gt;0,'Załącznik Nr 2 - wydatki'!E166,"")</f>
        <v>7223</v>
      </c>
      <c r="F116" s="28">
        <f>IF('Załącznik Nr 2 - wydatki'!F166&gt;0,'Załącznik Nr 2 - wydatki'!F166,"")</f>
        <v>7331</v>
      </c>
      <c r="G116" s="28">
        <f>IF('Załącznik Nr 2 - wydatki'!G166&gt;0,'Załącznik Nr 2 - wydatki'!G166,"")</f>
        <v>7331</v>
      </c>
      <c r="H116" s="28">
        <f>IF('Załącznik Nr 2 - wydatki'!H166&gt;0,'Załącznik Nr 2 - wydatki'!H166,"")</f>
        <v>7331</v>
      </c>
      <c r="I116" s="28">
        <f>IF('Załącznik Nr 2 - wydatki'!I166&gt;0,'Załącznik Nr 2 - wydatki'!I166,"")</f>
      </c>
      <c r="J116" s="28">
        <f>IF('Załącznik Nr 2 - wydatki'!J166&gt;0,'Załącznik Nr 2 - wydatki'!J166,"")</f>
      </c>
      <c r="K116" s="60">
        <f t="shared" si="15"/>
        <v>1.0149522359130556</v>
      </c>
    </row>
    <row r="117" spans="1:11" ht="12.75">
      <c r="A117" s="74"/>
      <c r="B117" s="94"/>
      <c r="C117" s="134" t="s">
        <v>119</v>
      </c>
      <c r="D117" s="71">
        <v>4300</v>
      </c>
      <c r="E117" s="28">
        <f>IF('Załącznik Nr 2 - wydatki'!E167&gt;0,'Załącznik Nr 2 - wydatki'!E167,"")</f>
        <v>4058</v>
      </c>
      <c r="F117" s="28">
        <f>IF('Załącznik Nr 2 - wydatki'!F167&gt;0,'Załącznik Nr 2 - wydatki'!F167,"")</f>
        <v>7419</v>
      </c>
      <c r="G117" s="28">
        <f>IF('Załącznik Nr 2 - wydatki'!G167&gt;0,'Załącznik Nr 2 - wydatki'!G167,"")</f>
        <v>7419</v>
      </c>
      <c r="H117" s="28">
        <f>IF('Załącznik Nr 2 - wydatki'!H167&gt;0,'Załącznik Nr 2 - wydatki'!H167,"")</f>
        <v>7419</v>
      </c>
      <c r="I117" s="28">
        <f>IF('Załącznik Nr 2 - wydatki'!I167&gt;0,'Załącznik Nr 2 - wydatki'!I167,"")</f>
      </c>
      <c r="J117" s="28">
        <f>IF('Załącznik Nr 2 - wydatki'!J167&gt;0,'Załącznik Nr 2 - wydatki'!J167,"")</f>
      </c>
      <c r="K117" s="60">
        <f t="shared" si="15"/>
        <v>1.8282405125677674</v>
      </c>
    </row>
    <row r="118" spans="1:11" ht="12.75">
      <c r="A118" s="74"/>
      <c r="B118" s="94"/>
      <c r="C118" s="134" t="s">
        <v>190</v>
      </c>
      <c r="D118" s="71">
        <v>4410</v>
      </c>
      <c r="E118" s="28">
        <f>IF('Załącznik Nr 2 - wydatki'!E168&gt;0,'Załącznik Nr 2 - wydatki'!E168,"")</f>
        <v>3223</v>
      </c>
      <c r="F118" s="28">
        <f>IF('Załącznik Nr 2 - wydatki'!F168&gt;0,'Załącznik Nr 2 - wydatki'!F168,"")</f>
        <v>3271</v>
      </c>
      <c r="G118" s="28">
        <f>IF('Załącznik Nr 2 - wydatki'!G168&gt;0,'Załącznik Nr 2 - wydatki'!G168,"")</f>
        <v>3271</v>
      </c>
      <c r="H118" s="28">
        <f>IF('Załącznik Nr 2 - wydatki'!H168&gt;0,'Załącznik Nr 2 - wydatki'!H168,"")</f>
        <v>3271</v>
      </c>
      <c r="I118" s="28">
        <f>IF('Załącznik Nr 2 - wydatki'!I168&gt;0,'Załącznik Nr 2 - wydatki'!I168,"")</f>
      </c>
      <c r="J118" s="28">
        <f>IF('Załącznik Nr 2 - wydatki'!J168&gt;0,'Załącznik Nr 2 - wydatki'!J168,"")</f>
      </c>
      <c r="K118" s="60">
        <f t="shared" si="15"/>
        <v>1.0148929568724792</v>
      </c>
    </row>
    <row r="119" spans="1:11" s="4" customFormat="1" ht="18" customHeight="1">
      <c r="A119" s="116"/>
      <c r="B119" s="95">
        <v>75023</v>
      </c>
      <c r="C119" s="135" t="s">
        <v>342</v>
      </c>
      <c r="D119" s="202"/>
      <c r="E119" s="38">
        <f aca="true" t="shared" si="25" ref="E119:J119">SUM(E120:E138)</f>
        <v>9191995</v>
      </c>
      <c r="F119" s="38">
        <f t="shared" si="25"/>
        <v>8913361</v>
      </c>
      <c r="G119" s="38">
        <f t="shared" si="25"/>
        <v>8870975</v>
      </c>
      <c r="H119" s="38">
        <f t="shared" si="25"/>
        <v>8870975</v>
      </c>
      <c r="I119" s="38">
        <f t="shared" si="25"/>
        <v>0</v>
      </c>
      <c r="J119" s="38">
        <f t="shared" si="25"/>
        <v>0</v>
      </c>
      <c r="K119" s="60">
        <f t="shared" si="15"/>
        <v>0.9650761341797944</v>
      </c>
    </row>
    <row r="120" spans="1:11" ht="12.75">
      <c r="A120" s="74"/>
      <c r="B120" s="94"/>
      <c r="C120" s="134" t="s">
        <v>13</v>
      </c>
      <c r="D120" s="71">
        <v>3020</v>
      </c>
      <c r="E120" s="41">
        <f>IF('Załącznik Nr 2 - wydatki'!E170&gt;0,'Załącznik Nr 2 - wydatki'!E170,"")</f>
        <v>3000</v>
      </c>
      <c r="F120" s="41">
        <f>IF('Załącznik Nr 2 - wydatki'!F170&gt;0,'Załącznik Nr 2 - wydatki'!F170,"")</f>
      </c>
      <c r="G120" s="41">
        <f>IF('Załącznik Nr 2 - wydatki'!G170&gt;0,'Załącznik Nr 2 - wydatki'!G170,"")</f>
      </c>
      <c r="H120" s="41">
        <f>IF('Załącznik Nr 2 - wydatki'!H170&gt;0,'Załącznik Nr 2 - wydatki'!H170,"")</f>
      </c>
      <c r="I120" s="41">
        <f>IF('Załącznik Nr 2 - wydatki'!I170&gt;0,'Załącznik Nr 2 - wydatki'!I170,"")</f>
      </c>
      <c r="J120" s="28"/>
      <c r="K120" s="60"/>
    </row>
    <row r="121" spans="1:11" ht="12.75">
      <c r="A121" s="74"/>
      <c r="B121" s="94"/>
      <c r="C121" s="134" t="s">
        <v>113</v>
      </c>
      <c r="D121" s="71">
        <v>4010</v>
      </c>
      <c r="E121" s="41">
        <f>IF('Załącznik Nr 2 - wydatki'!E171&gt;0,'Załącznik Nr 2 - wydatki'!E171,"")</f>
        <v>5032285</v>
      </c>
      <c r="F121" s="41">
        <f>IF('Załącznik Nr 2 - wydatki'!F171&gt;0,'Załącznik Nr 2 - wydatki'!F171,"")</f>
        <v>5374725</v>
      </c>
      <c r="G121" s="41">
        <f>IF('Załącznik Nr 2 - wydatki'!G171&gt;0,'Załącznik Nr 2 - wydatki'!G171,"")</f>
        <v>5374725</v>
      </c>
      <c r="H121" s="41">
        <f>IF('Załącznik Nr 2 - wydatki'!H171&gt;0,'Załącznik Nr 2 - wydatki'!H171,"")</f>
        <v>5374725</v>
      </c>
      <c r="I121" s="28">
        <f>IF('Załącznik Nr 2 - wydatki'!I171&gt;0,'Załącznik Nr 2 - wydatki'!I171,"")</f>
      </c>
      <c r="J121" s="28">
        <f>IF('Załącznik Nr 2 - wydatki'!J171&gt;0,'Załącznik Nr 2 - wydatki'!J171,"")</f>
      </c>
      <c r="K121" s="60">
        <f t="shared" si="15"/>
        <v>1.0680486101244266</v>
      </c>
    </row>
    <row r="122" spans="1:11" ht="12.75">
      <c r="A122" s="74"/>
      <c r="B122" s="94"/>
      <c r="C122" s="134" t="s">
        <v>41</v>
      </c>
      <c r="D122" s="71">
        <v>4040</v>
      </c>
      <c r="E122" s="41">
        <f>IF('Załącznik Nr 2 - wydatki'!E172&gt;0,'Załącznik Nr 2 - wydatki'!E172,"")</f>
        <v>385630</v>
      </c>
      <c r="F122" s="41">
        <f>IF('Załącznik Nr 2 - wydatki'!F172&gt;0,'Załącznik Nr 2 - wydatki'!F172,"")</f>
        <v>378910</v>
      </c>
      <c r="G122" s="41">
        <f>IF('Załącznik Nr 2 - wydatki'!G172&gt;0,'Załącznik Nr 2 - wydatki'!G172,"")</f>
        <v>378910</v>
      </c>
      <c r="H122" s="41">
        <f>IF('Załącznik Nr 2 - wydatki'!H172&gt;0,'Załącznik Nr 2 - wydatki'!H172,"")</f>
        <v>378910</v>
      </c>
      <c r="I122" s="54">
        <f>IF('Załącznik Nr 2 - wydatki'!I172&gt;0,'Załącznik Nr 2 - wydatki'!I172,"")</f>
      </c>
      <c r="J122" s="54">
        <f>IF('Załącznik Nr 2 - wydatki'!J172&gt;0,'Załącznik Nr 2 - wydatki'!J172,"")</f>
      </c>
      <c r="K122" s="60">
        <f t="shared" si="15"/>
        <v>0.9825739698674896</v>
      </c>
    </row>
    <row r="123" spans="1:11" ht="12.75">
      <c r="A123" s="74"/>
      <c r="B123" s="94"/>
      <c r="C123" s="134" t="s">
        <v>115</v>
      </c>
      <c r="D123" s="71">
        <v>4110</v>
      </c>
      <c r="E123" s="41">
        <f>IF('Załącznik Nr 2 - wydatki'!E173&gt;0,'Załącznik Nr 2 - wydatki'!E173,"")</f>
        <v>873451</v>
      </c>
      <c r="F123" s="41">
        <f>IF('Załącznik Nr 2 - wydatki'!F173&gt;0,'Załącznik Nr 2 - wydatki'!F173,"")</f>
        <v>928615</v>
      </c>
      <c r="G123" s="41">
        <f>IF('Załącznik Nr 2 - wydatki'!G173&gt;0,'Załącznik Nr 2 - wydatki'!G173,"")</f>
        <v>928615</v>
      </c>
      <c r="H123" s="41">
        <f>IF('Załącznik Nr 2 - wydatki'!H173&gt;0,'Załącznik Nr 2 - wydatki'!H173,"")</f>
        <v>928615</v>
      </c>
      <c r="I123" s="28">
        <f>IF('Załącznik Nr 2 - wydatki'!I173&gt;0,'Załącznik Nr 2 - wydatki'!I173,"")</f>
      </c>
      <c r="J123" s="28">
        <f>IF('Załącznik Nr 2 - wydatki'!J173&gt;0,'Załącznik Nr 2 - wydatki'!J173,"")</f>
      </c>
      <c r="K123" s="60">
        <f t="shared" si="15"/>
        <v>1.063156376259229</v>
      </c>
    </row>
    <row r="124" spans="1:11" ht="12.75">
      <c r="A124" s="74"/>
      <c r="B124" s="94"/>
      <c r="C124" s="134" t="s">
        <v>187</v>
      </c>
      <c r="D124" s="71">
        <v>4120</v>
      </c>
      <c r="E124" s="41">
        <f>IF('Załącznik Nr 2 - wydatki'!E174&gt;0,'Załącznik Nr 2 - wydatki'!E174,"")</f>
        <v>124199</v>
      </c>
      <c r="F124" s="41">
        <f>IF('Załącznik Nr 2 - wydatki'!F174&gt;0,'Załącznik Nr 2 - wydatki'!F174,"")</f>
        <v>132043</v>
      </c>
      <c r="G124" s="41">
        <f>IF('Załącznik Nr 2 - wydatki'!G174&gt;0,'Załącznik Nr 2 - wydatki'!G174,"")</f>
        <v>132043</v>
      </c>
      <c r="H124" s="41">
        <f>IF('Załącznik Nr 2 - wydatki'!H174&gt;0,'Załącznik Nr 2 - wydatki'!H174,"")</f>
        <v>132043</v>
      </c>
      <c r="I124" s="28">
        <f>IF('Załącznik Nr 2 - wydatki'!I174&gt;0,'Załącznik Nr 2 - wydatki'!I174,"")</f>
      </c>
      <c r="J124" s="28">
        <f>IF('Załącznik Nr 2 - wydatki'!J174&gt;0,'Załącznik Nr 2 - wydatki'!J174,"")</f>
      </c>
      <c r="K124" s="60">
        <f t="shared" si="15"/>
        <v>1.0631567081860562</v>
      </c>
    </row>
    <row r="125" spans="1:11" ht="12.75">
      <c r="A125" s="74"/>
      <c r="B125" s="94"/>
      <c r="C125" s="134" t="s">
        <v>163</v>
      </c>
      <c r="D125" s="71">
        <v>4210</v>
      </c>
      <c r="E125" s="41">
        <f>IF('Załącznik Nr 2 - wydatki'!E175&gt;0,'Załącznik Nr 2 - wydatki'!E175,"")</f>
        <v>208830</v>
      </c>
      <c r="F125" s="41">
        <f>IF('Załącznik Nr 2 - wydatki'!F175&gt;0,'Załącznik Nr 2 - wydatki'!F175,"")</f>
        <v>227454</v>
      </c>
      <c r="G125" s="41">
        <f>IF('Załącznik Nr 2 - wydatki'!G175&gt;0,'Załącznik Nr 2 - wydatki'!G175,"")</f>
        <v>211960</v>
      </c>
      <c r="H125" s="41">
        <f>IF('Załącznik Nr 2 - wydatki'!H175&gt;0,'Załącznik Nr 2 - wydatki'!H175,"")</f>
        <v>211960</v>
      </c>
      <c r="I125" s="37">
        <f>IF('Załącznik Nr 2 - wydatki'!I175&gt;0,'Załącznik Nr 2 - wydatki'!I175,"")</f>
      </c>
      <c r="J125" s="37">
        <f>IF('Załącznik Nr 2 - wydatki'!J175&gt;0,'Załącznik Nr 2 - wydatki'!J175,"")</f>
      </c>
      <c r="K125" s="60">
        <f t="shared" si="15"/>
        <v>1.0149882679691615</v>
      </c>
    </row>
    <row r="126" spans="1:11" ht="12.75">
      <c r="A126" s="74"/>
      <c r="B126" s="94"/>
      <c r="C126" s="134" t="s">
        <v>117</v>
      </c>
      <c r="D126" s="71">
        <v>4260</v>
      </c>
      <c r="E126" s="41">
        <f>IF('Załącznik Nr 2 - wydatki'!E176&gt;0,'Załącznik Nr 2 - wydatki'!E176,"")</f>
        <v>140440</v>
      </c>
      <c r="F126" s="41">
        <f>IF('Załącznik Nr 2 - wydatki'!F176&gt;0,'Załącznik Nr 2 - wydatki'!F176,"")</f>
        <v>144500</v>
      </c>
      <c r="G126" s="41">
        <f>IF('Załącznik Nr 2 - wydatki'!G176&gt;0,'Załącznik Nr 2 - wydatki'!G176,"")</f>
        <v>142546</v>
      </c>
      <c r="H126" s="41">
        <f>IF('Załącznik Nr 2 - wydatki'!H176&gt;0,'Załącznik Nr 2 - wydatki'!H176,"")</f>
        <v>142546</v>
      </c>
      <c r="I126" s="54">
        <f>IF('Załącznik Nr 2 - wydatki'!I176&gt;0,'Załącznik Nr 2 - wydatki'!I176,"")</f>
      </c>
      <c r="J126" s="54">
        <f>IF('Załącznik Nr 2 - wydatki'!J176&gt;0,'Załącznik Nr 2 - wydatki'!J176,"")</f>
      </c>
      <c r="K126" s="60">
        <f t="shared" si="15"/>
        <v>1.0149957277129023</v>
      </c>
    </row>
    <row r="127" spans="1:11" ht="24">
      <c r="A127" s="74"/>
      <c r="B127" s="94"/>
      <c r="C127" s="145" t="s">
        <v>434</v>
      </c>
      <c r="D127" s="72">
        <v>4270</v>
      </c>
      <c r="E127" s="41">
        <f>IF('Załącznik Nr 2 - wydatki'!E177&gt;0,'Załącznik Nr 2 - wydatki'!E177,"")</f>
        <v>31400</v>
      </c>
      <c r="F127" s="41">
        <f>IF('Załącznik Nr 2 - wydatki'!F177&gt;0,'Załącznik Nr 2 - wydatki'!F177,"")</f>
        <v>50000</v>
      </c>
      <c r="G127" s="41">
        <f>IF('Załącznik Nr 2 - wydatki'!G177&gt;0,'Załącznik Nr 2 - wydatki'!G177,"")</f>
        <v>32000</v>
      </c>
      <c r="H127" s="41">
        <f>IF('Załącznik Nr 2 - wydatki'!H177&gt;0,'Załącznik Nr 2 - wydatki'!H177,"")</f>
        <v>32000</v>
      </c>
      <c r="I127" s="41">
        <f>IF('Załącznik Nr 2 - wydatki'!I178&gt;0,'Załącznik Nr 2 - wydatki'!I178,"")</f>
      </c>
      <c r="J127" s="41">
        <f>IF('Załącznik Nr 2 - wydatki'!J178&gt;0,'Załącznik Nr 2 - wydatki'!J178,"")</f>
      </c>
      <c r="K127" s="60">
        <f t="shared" si="15"/>
        <v>1.019108280254777</v>
      </c>
    </row>
    <row r="128" spans="1:11" ht="12.75">
      <c r="A128" s="74"/>
      <c r="B128" s="94"/>
      <c r="C128" s="436" t="s">
        <v>365</v>
      </c>
      <c r="D128" s="71">
        <v>4170</v>
      </c>
      <c r="E128" s="41">
        <f>IF('Załącznik Nr 2 - wydatki'!E178&gt;0,'Załącznik Nr 2 - wydatki'!E178,"")</f>
        <v>80000</v>
      </c>
      <c r="F128" s="41">
        <f>IF('Załącznik Nr 2 - wydatki'!F178&gt;0,'Załącznik Nr 2 - wydatki'!F178,"")</f>
        <v>80000</v>
      </c>
      <c r="G128" s="41">
        <f>IF('Załącznik Nr 2 - wydatki'!G178&gt;0,'Załącznik Nr 2 - wydatki'!G178,"")</f>
        <v>80000</v>
      </c>
      <c r="H128" s="41">
        <f>IF('Załącznik Nr 2 - wydatki'!H178&gt;0,'Załącznik Nr 2 - wydatki'!H178,"")</f>
        <v>80000</v>
      </c>
      <c r="I128" s="28">
        <f>IF('Załącznik Nr 2 - wydatki'!I179&gt;0,'Załącznik Nr 2 - wydatki'!I179,"")</f>
      </c>
      <c r="J128" s="28">
        <f>IF('Załącznik Nr 2 - wydatki'!J179&gt;0,'Załącznik Nr 2 - wydatki'!J179,"")</f>
      </c>
      <c r="K128" s="60">
        <f t="shared" si="15"/>
        <v>1</v>
      </c>
    </row>
    <row r="129" spans="1:11" ht="12.75">
      <c r="A129" s="74"/>
      <c r="B129" s="94"/>
      <c r="C129" s="134" t="s">
        <v>119</v>
      </c>
      <c r="D129" s="71">
        <v>4300</v>
      </c>
      <c r="E129" s="41">
        <f>IF('Załącznik Nr 2 - wydatki'!E179&gt;0,'Załącznik Nr 2 - wydatki'!E179,"")</f>
        <v>479772</v>
      </c>
      <c r="F129" s="41">
        <f>IF('Załącznik Nr 2 - wydatki'!F179&gt;0,'Załącznik Nr 2 - wydatki'!F179,"")</f>
        <v>528583</v>
      </c>
      <c r="G129" s="41">
        <f>IF('Załącznik Nr 2 - wydatki'!G179&gt;0,'Załącznik Nr 2 - wydatki'!G179,"")</f>
        <v>528583</v>
      </c>
      <c r="H129" s="41">
        <f>IF('Załącznik Nr 2 - wydatki'!H179&gt;0,'Załącznik Nr 2 - wydatki'!H179,"")</f>
        <v>528583</v>
      </c>
      <c r="I129" s="37">
        <f>IF('Załącznik Nr 2 - wydatki'!I180&gt;0,'Załącznik Nr 2 - wydatki'!I180,"")</f>
      </c>
      <c r="J129" s="37">
        <f>IF('Załącznik Nr 2 - wydatki'!J180&gt;0,'Załącznik Nr 2 - wydatki'!J180,"")</f>
      </c>
      <c r="K129" s="60">
        <f t="shared" si="15"/>
        <v>1.1017379088400323</v>
      </c>
    </row>
    <row r="130" spans="1:11" ht="12.75">
      <c r="A130" s="74"/>
      <c r="B130" s="94"/>
      <c r="C130" s="134" t="s">
        <v>190</v>
      </c>
      <c r="D130" s="71">
        <v>4410</v>
      </c>
      <c r="E130" s="41">
        <f>IF('Załącznik Nr 2 - wydatki'!E180&gt;0,'Załącznik Nr 2 - wydatki'!E180,"")</f>
        <v>66000</v>
      </c>
      <c r="F130" s="41">
        <f>IF('Załącznik Nr 2 - wydatki'!F180&gt;0,'Załącznik Nr 2 - wydatki'!F180,"")</f>
        <v>25380</v>
      </c>
      <c r="G130" s="41">
        <f>IF('Załącznik Nr 2 - wydatki'!G180&gt;0,'Załącznik Nr 2 - wydatki'!G180,"")</f>
        <v>25380</v>
      </c>
      <c r="H130" s="41">
        <f>IF('Załącznik Nr 2 - wydatki'!H180&gt;0,'Załącznik Nr 2 - wydatki'!H180,"")</f>
        <v>25380</v>
      </c>
      <c r="I130" s="28">
        <f>IF('Załącznik Nr 2 - wydatki'!I181&gt;0,'Załącznik Nr 2 - wydatki'!I181,"")</f>
      </c>
      <c r="J130" s="28">
        <f>IF('Załącznik Nr 2 - wydatki'!J181&gt;0,'Załącznik Nr 2 - wydatki'!J181,"")</f>
      </c>
      <c r="K130" s="60">
        <f t="shared" si="15"/>
        <v>0.3845454545454545</v>
      </c>
    </row>
    <row r="131" spans="1:11" ht="12.75">
      <c r="A131" s="74"/>
      <c r="B131" s="94"/>
      <c r="C131" s="134" t="s">
        <v>121</v>
      </c>
      <c r="D131" s="71">
        <v>4430</v>
      </c>
      <c r="E131" s="41">
        <f>IF('Załącznik Nr 2 - wydatki'!E181&gt;0,'Załącznik Nr 2 - wydatki'!E181,"")</f>
        <v>19100</v>
      </c>
      <c r="F131" s="41">
        <f>IF('Załącznik Nr 2 - wydatki'!F181&gt;0,'Załącznik Nr 2 - wydatki'!F181,"")</f>
        <v>15390</v>
      </c>
      <c r="G131" s="41">
        <f>IF('Załącznik Nr 2 - wydatki'!G181&gt;0,'Załącznik Nr 2 - wydatki'!G181,"")</f>
        <v>15390</v>
      </c>
      <c r="H131" s="41">
        <f>IF('Załącznik Nr 2 - wydatki'!H181&gt;0,'Załącznik Nr 2 - wydatki'!H181,"")</f>
        <v>15390</v>
      </c>
      <c r="I131" s="41">
        <f>IF('Załącznik Nr 2 - wydatki'!I182&gt;0,'Załącznik Nr 2 - wydatki'!I182,"")</f>
      </c>
      <c r="J131" s="41">
        <f>IF('Załącznik Nr 2 - wydatki'!J182&gt;0,'Załącznik Nr 2 - wydatki'!J182,"")</f>
      </c>
      <c r="K131" s="60">
        <f t="shared" si="15"/>
        <v>0.805759162303665</v>
      </c>
    </row>
    <row r="132" spans="1:11" ht="12.75">
      <c r="A132" s="74"/>
      <c r="B132" s="94"/>
      <c r="C132" s="134" t="s">
        <v>122</v>
      </c>
      <c r="D132" s="71">
        <v>4440</v>
      </c>
      <c r="E132" s="41">
        <f>IF('Załącznik Nr 2 - wydatki'!E182&gt;0,'Załącznik Nr 2 - wydatki'!E182,"")</f>
        <v>100088</v>
      </c>
      <c r="F132" s="41">
        <f>IF('Załącznik Nr 2 - wydatki'!F182&gt;0,'Załącznik Nr 2 - wydatki'!F182,"")</f>
        <v>108938</v>
      </c>
      <c r="G132" s="41">
        <f>IF('Załącznik Nr 2 - wydatki'!G182&gt;0,'Załącznik Nr 2 - wydatki'!G182,"")</f>
        <v>103000</v>
      </c>
      <c r="H132" s="41">
        <f>IF('Załącznik Nr 2 - wydatki'!H182&gt;0,'Załącznik Nr 2 - wydatki'!H182,"")</f>
        <v>103000</v>
      </c>
      <c r="I132" s="28">
        <f>IF('Załącznik Nr 2 - wydatki'!I183&gt;0,'Załącznik Nr 2 - wydatki'!I183,"")</f>
      </c>
      <c r="J132" s="28">
        <f>IF('Załącznik Nr 2 - wydatki'!J183&gt;0,'Załącznik Nr 2 - wydatki'!J183,"")</f>
      </c>
      <c r="K132" s="60">
        <f t="shared" si="15"/>
        <v>1.029094396930701</v>
      </c>
    </row>
    <row r="133" spans="1:11" ht="12.75">
      <c r="A133" s="74"/>
      <c r="B133" s="94"/>
      <c r="C133" s="134" t="s">
        <v>188</v>
      </c>
      <c r="D133" s="71">
        <v>4530</v>
      </c>
      <c r="E133" s="41">
        <f>IF('Załącznik Nr 2 - wydatki'!E183&gt;0,'Załącznik Nr 2 - wydatki'!E183,"")</f>
        <v>3200</v>
      </c>
      <c r="F133" s="41">
        <f>IF('Załącznik Nr 2 - wydatki'!F183&gt;0,'Załącznik Nr 2 - wydatki'!F183,"")</f>
        <v>3300</v>
      </c>
      <c r="G133" s="41">
        <f>IF('Załącznik Nr 2 - wydatki'!G183&gt;0,'Załącznik Nr 2 - wydatki'!G183,"")</f>
        <v>3300</v>
      </c>
      <c r="H133" s="41">
        <f>IF('Załącznik Nr 2 - wydatki'!H183&gt;0,'Załącznik Nr 2 - wydatki'!H183,"")</f>
        <v>3300</v>
      </c>
      <c r="I133" s="41">
        <f>IF('Załącznik Nr 2 - wydatki'!I183&gt;0,'Załącznik Nr 2 - wydatki'!I183,"")</f>
      </c>
      <c r="J133" s="41">
        <f>IF('Załącznik Nr 2 - wydatki'!J183&gt;0,'Załącznik Nr 2 - wydatki'!J183,"")</f>
      </c>
      <c r="K133" s="60">
        <f t="shared" si="15"/>
        <v>1.03125</v>
      </c>
    </row>
    <row r="134" spans="1:11" ht="12.75">
      <c r="A134" s="74"/>
      <c r="B134" s="94"/>
      <c r="C134" s="436" t="s">
        <v>380</v>
      </c>
      <c r="D134" s="71">
        <v>4350</v>
      </c>
      <c r="E134" s="41">
        <f>IF('Załącznik Nr 2 - wydatki'!E184&gt;0,'Załącznik Nr 2 - wydatki'!E184,"")</f>
        <v>15000</v>
      </c>
      <c r="F134" s="41">
        <f>IF('Załącznik Nr 2 - wydatki'!F184&gt;0,'Załącznik Nr 2 - wydatki'!F184,"")</f>
        <v>8000</v>
      </c>
      <c r="G134" s="41">
        <f>IF('Załącznik Nr 2 - wydatki'!G184&gt;0,'Załącznik Nr 2 - wydatki'!G184,"")</f>
        <v>7000</v>
      </c>
      <c r="H134" s="41">
        <f>IF('Załącznik Nr 2 - wydatki'!H184&gt;0,'Załącznik Nr 2 - wydatki'!H184,"")</f>
        <v>7000</v>
      </c>
      <c r="I134" s="41">
        <f>IF('Załącznik Nr 2 - wydatki'!I184&gt;0,'Załącznik Nr 2 - wydatki'!I184,"")</f>
      </c>
      <c r="J134" s="28"/>
      <c r="K134" s="60">
        <f t="shared" si="15"/>
        <v>0.4666666666666667</v>
      </c>
    </row>
    <row r="135" spans="1:11" ht="12.75">
      <c r="A135" s="74"/>
      <c r="B135" s="94"/>
      <c r="C135" s="436" t="s">
        <v>134</v>
      </c>
      <c r="D135" s="71">
        <v>6069</v>
      </c>
      <c r="E135" s="41">
        <f>IF('Załącznik Nr 2 - wydatki'!E185&gt;0,'Załącznik Nr 2 - wydatki'!E185,"")</f>
        <v>350000</v>
      </c>
      <c r="F135" s="41">
        <f>IF('Załącznik Nr 2 - wydatki'!F185&gt;0,'Załącznik Nr 2 - wydatki'!F185,"")</f>
        <v>403523</v>
      </c>
      <c r="G135" s="41">
        <f>IF('Załącznik Nr 2 - wydatki'!G185&gt;0,'Załącznik Nr 2 - wydatki'!G185,"")</f>
        <v>403523</v>
      </c>
      <c r="H135" s="41">
        <f>IF('Załącznik Nr 2 - wydatki'!H185&gt;0,'Załącznik Nr 2 - wydatki'!H185,"")</f>
        <v>403523</v>
      </c>
      <c r="I135" s="41">
        <f>IF('Załącznik Nr 2 - wydatki'!I185&gt;0,'Załącznik Nr 2 - wydatki'!I185,"")</f>
      </c>
      <c r="J135" s="28"/>
      <c r="K135" s="60">
        <f t="shared" si="15"/>
        <v>1.1529228571428571</v>
      </c>
    </row>
    <row r="136" spans="1:11" ht="12.75">
      <c r="A136" s="74"/>
      <c r="B136" s="94"/>
      <c r="C136" s="134" t="s">
        <v>184</v>
      </c>
      <c r="D136" s="71">
        <v>6050</v>
      </c>
      <c r="E136" s="41">
        <f>IF('Załącznik Nr 2 - wydatki'!E186&gt;0,'Załącznik Nr 2 - wydatki'!E186,"")</f>
        <v>1275000</v>
      </c>
      <c r="F136" s="41">
        <f>IF('Załącznik Nr 2 - wydatki'!F186&gt;0,'Załącznik Nr 2 - wydatki'!F186,"")</f>
        <v>500000</v>
      </c>
      <c r="G136" s="41">
        <f>IF('Załącznik Nr 2 - wydatki'!G186&gt;0,'Załącznik Nr 2 - wydatki'!G186,"")</f>
        <v>500000</v>
      </c>
      <c r="H136" s="41">
        <f>IF('Załącznik Nr 2 - wydatki'!H186&gt;0,'Załącznik Nr 2 - wydatki'!H186,"")</f>
        <v>500000</v>
      </c>
      <c r="I136" s="41">
        <f>IF('Załącznik Nr 2 - wydatki'!I186&gt;0,'Załącznik Nr 2 - wydatki'!I186,"")</f>
      </c>
      <c r="J136" s="28">
        <f>IF('Załącznik Nr 2 - wydatki'!J187&gt;0,'Załącznik Nr 2 - wydatki'!J187,"")</f>
      </c>
      <c r="K136" s="60">
        <f t="shared" si="15"/>
        <v>0.39215686274509803</v>
      </c>
    </row>
    <row r="137" spans="1:11" ht="12.75">
      <c r="A137" s="74"/>
      <c r="B137" s="94"/>
      <c r="C137" s="145" t="s">
        <v>361</v>
      </c>
      <c r="D137" s="72">
        <v>6060</v>
      </c>
      <c r="E137" s="41">
        <f>IF('Załącznik Nr 2 - wydatki'!E187&gt;0,'Załącznik Nr 2 - wydatki'!E187,"")</f>
        <v>4600</v>
      </c>
      <c r="F137" s="41">
        <f>IF('Załącznik Nr 2 - wydatki'!F187&gt;0,'Załącznik Nr 2 - wydatki'!F187,"")</f>
      </c>
      <c r="G137" s="41">
        <f>IF('Załącznik Nr 2 - wydatki'!G187&gt;0,'Załącznik Nr 2 - wydatki'!G187,"")</f>
      </c>
      <c r="H137" s="41">
        <f>IF('Załącznik Nr 2 - wydatki'!H187&gt;0,'Załącznik Nr 2 - wydatki'!H187,"")</f>
      </c>
      <c r="I137" s="41">
        <f>IF('Załącznik Nr 2 - wydatki'!I187&gt;0,'Załącznik Nr 2 - wydatki'!I187,"")</f>
      </c>
      <c r="J137" s="41">
        <f>IF('Załącznik Nr 2 - wydatki'!J187&gt;0,'Załącznik Nr 2 - wydatki'!J187,"")</f>
      </c>
      <c r="K137" s="437"/>
    </row>
    <row r="138" spans="1:11" ht="13.5" thickBot="1">
      <c r="A138" s="257"/>
      <c r="B138" s="94"/>
      <c r="C138" s="407" t="s">
        <v>59</v>
      </c>
      <c r="D138" s="117">
        <v>4280</v>
      </c>
      <c r="E138" s="41">
        <f>IF('Załącznik Nr 2 - wydatki'!E188&gt;0,'Załącznik Nr 2 - wydatki'!E188,"")</f>
      </c>
      <c r="F138" s="41">
        <f>IF('Załącznik Nr 2 - wydatki'!F188&gt;0,'Załącznik Nr 2 - wydatki'!F188,"")</f>
        <v>4000</v>
      </c>
      <c r="G138" s="41">
        <f>IF('Załącznik Nr 2 - wydatki'!G188&gt;0,'Załącznik Nr 2 - wydatki'!G188,"")</f>
        <v>4000</v>
      </c>
      <c r="H138" s="41">
        <f>IF('Załącznik Nr 2 - wydatki'!H188&gt;0,'Załącznik Nr 2 - wydatki'!H188,"")</f>
        <v>4000</v>
      </c>
      <c r="I138" s="41">
        <f>IF('Załącznik Nr 2 - wydatki'!I188&gt;0,'Załącznik Nr 2 - wydatki'!I188,"")</f>
      </c>
      <c r="J138" s="41">
        <f>IF('Załącznik Nr 2 - wydatki'!J188&gt;0,'Załącznik Nr 2 - wydatki'!J188,"")</f>
      </c>
      <c r="K138" s="437"/>
    </row>
    <row r="139" spans="1:11" ht="13.5" thickBot="1">
      <c r="A139" s="257"/>
      <c r="B139" s="269">
        <v>75095</v>
      </c>
      <c r="C139" s="279" t="s">
        <v>126</v>
      </c>
      <c r="D139" s="289"/>
      <c r="E139" s="345">
        <f>SUM(E140:E149)-E140-E143</f>
        <v>86425</v>
      </c>
      <c r="F139" s="345">
        <f>SUM(F140:F149)-F143</f>
        <v>52340</v>
      </c>
      <c r="G139" s="345">
        <f>SUM(G140:G149)-G143</f>
        <v>52340</v>
      </c>
      <c r="H139" s="345">
        <f>SUM(H140:H149)-H143</f>
        <v>52340</v>
      </c>
      <c r="I139" s="345">
        <f>SUM(I140:I149)</f>
        <v>0</v>
      </c>
      <c r="J139" s="345">
        <f>SUM(J140:J149)</f>
        <v>0</v>
      </c>
      <c r="K139" s="437"/>
    </row>
    <row r="140" spans="1:11" ht="12.75">
      <c r="A140" s="257"/>
      <c r="B140" s="94"/>
      <c r="C140" s="134" t="s">
        <v>119</v>
      </c>
      <c r="D140" s="353">
        <v>4300</v>
      </c>
      <c r="E140" s="458">
        <f>IF('Załącznik Nr 2 - wydatki'!E205&gt;0,'Załącznik Nr 2 - wydatki'!E205,"")</f>
        <v>7010</v>
      </c>
      <c r="F140" s="458">
        <f>IF('Załącznik Nr 2 - wydatki'!F205&gt;0,'Załącznik Nr 2 - wydatki'!F205,"")</f>
      </c>
      <c r="G140" s="458">
        <f>IF('Załącznik Nr 2 - wydatki'!G205&gt;0,'Załącznik Nr 2 - wydatki'!G205,"")</f>
      </c>
      <c r="H140" s="458">
        <f>IF('Załącznik Nr 2 - wydatki'!H205&gt;0,'Załącznik Nr 2 - wydatki'!H205,"")</f>
      </c>
      <c r="I140" s="458">
        <f>IF('Załącznik Nr 2 - wydatki'!I205&gt;0,'Załącznik Nr 2 - wydatki'!I205,"")</f>
      </c>
      <c r="J140" s="458">
        <f>IF('Załącznik Nr 2 - wydatki'!J205&gt;0,'Załącznik Nr 2 - wydatki'!J205,"")</f>
      </c>
      <c r="K140" s="437"/>
    </row>
    <row r="141" spans="1:11" ht="12.75">
      <c r="A141" s="257"/>
      <c r="B141" s="94"/>
      <c r="C141" s="134" t="s">
        <v>194</v>
      </c>
      <c r="D141" s="215"/>
      <c r="E141" s="41">
        <f>IF('Załącznik Nr 2 - wydatki'!E206&gt;0,'Załącznik Nr 2 - wydatki'!E206,"")</f>
      </c>
      <c r="F141" s="41">
        <f>IF('Załącznik Nr 2 - wydatki'!F206&gt;0,'Załącznik Nr 2 - wydatki'!F206,"")</f>
      </c>
      <c r="G141" s="41">
        <f>IF('Załącznik Nr 2 - wydatki'!G206&gt;0,'Załącznik Nr 2 - wydatki'!G206,"")</f>
      </c>
      <c r="H141" s="41">
        <f>IF('Załącznik Nr 2 - wydatki'!H206&gt;0,'Załącznik Nr 2 - wydatki'!H206,"")</f>
      </c>
      <c r="I141" s="41">
        <f>IF('Załącznik Nr 2 - wydatki'!I206&gt;0,'Załącznik Nr 2 - wydatki'!I206,"")</f>
      </c>
      <c r="J141" s="41">
        <f>IF('Załącznik Nr 2 - wydatki'!J206&gt;0,'Załącznik Nr 2 - wydatki'!J206,"")</f>
      </c>
      <c r="K141" s="437"/>
    </row>
    <row r="142" spans="1:11" ht="12.75">
      <c r="A142" s="257"/>
      <c r="B142" s="94"/>
      <c r="C142" s="134" t="s">
        <v>195</v>
      </c>
      <c r="D142" s="215"/>
      <c r="E142" s="41">
        <f>IF('Załącznik Nr 2 - wydatki'!E207&gt;0,'Załącznik Nr 2 - wydatki'!E207,"")</f>
        <v>7010</v>
      </c>
      <c r="F142" s="41">
        <f>IF('Załącznik Nr 2 - wydatki'!F207&gt;0,'Załącznik Nr 2 - wydatki'!F207,"")</f>
      </c>
      <c r="G142" s="41">
        <f>IF('Załącznik Nr 2 - wydatki'!G207&gt;0,'Załącznik Nr 2 - wydatki'!G207,"")</f>
      </c>
      <c r="H142" s="41">
        <f>IF('Załącznik Nr 2 - wydatki'!H207&gt;0,'Załącznik Nr 2 - wydatki'!H207,"")</f>
      </c>
      <c r="I142" s="41">
        <f>IF('Załącznik Nr 2 - wydatki'!I207&gt;0,'Załącznik Nr 2 - wydatki'!I207,"")</f>
      </c>
      <c r="J142" s="41">
        <f>IF('Załącznik Nr 2 - wydatki'!J207&gt;0,'Załącznik Nr 2 - wydatki'!J207,"")</f>
      </c>
      <c r="K142" s="437"/>
    </row>
    <row r="143" spans="1:11" ht="12.75">
      <c r="A143" s="257"/>
      <c r="B143" s="98"/>
      <c r="C143" s="134" t="s">
        <v>121</v>
      </c>
      <c r="D143" s="353">
        <v>4430</v>
      </c>
      <c r="E143" s="458">
        <f>IF('Załącznik Nr 2 - wydatki'!E208&gt;0,'Załącznik Nr 2 - wydatki'!E208,"")</f>
        <v>21742</v>
      </c>
      <c r="F143" s="458">
        <f>IF('Załącznik Nr 2 - wydatki'!F208&gt;0,'Załącznik Nr 2 - wydatki'!F208,"")</f>
        <v>21500</v>
      </c>
      <c r="G143" s="458">
        <f>IF('Załącznik Nr 2 - wydatki'!G208&gt;0,'Załącznik Nr 2 - wydatki'!G208,"")</f>
        <v>21500</v>
      </c>
      <c r="H143" s="458">
        <f>IF('Załącznik Nr 2 - wydatki'!H208&gt;0,'Załącznik Nr 2 - wydatki'!H208,"")</f>
        <v>21500</v>
      </c>
      <c r="I143" s="458">
        <f>IF('Załącznik Nr 2 - wydatki'!I208&gt;0,'Załącznik Nr 2 - wydatki'!I208,"")</f>
      </c>
      <c r="J143" s="458">
        <f>IF('Załącznik Nr 2 - wydatki'!J208&gt;0,'Załącznik Nr 2 - wydatki'!J208,"")</f>
      </c>
      <c r="K143" s="437"/>
    </row>
    <row r="144" spans="1:11" ht="12.75">
      <c r="A144" s="257"/>
      <c r="B144" s="94"/>
      <c r="C144" s="134" t="s">
        <v>411</v>
      </c>
      <c r="D144" s="215"/>
      <c r="E144" s="41">
        <f>IF('Załącznik Nr 2 - wydatki'!E209&gt;0,'Załącznik Nr 2 - wydatki'!E209,"")</f>
        <v>1500</v>
      </c>
      <c r="F144" s="41">
        <f>IF('Załącznik Nr 2 - wydatki'!F209&gt;0,'Załącznik Nr 2 - wydatki'!F209,"")</f>
        <v>1500</v>
      </c>
      <c r="G144" s="41">
        <f>IF('Załącznik Nr 2 - wydatki'!G209&gt;0,'Załącznik Nr 2 - wydatki'!G209,"")</f>
        <v>1500</v>
      </c>
      <c r="H144" s="41">
        <f>IF('Załącznik Nr 2 - wydatki'!H209&gt;0,'Załącznik Nr 2 - wydatki'!H209,"")</f>
        <v>1500</v>
      </c>
      <c r="I144" s="41">
        <f>IF('Załącznik Nr 2 - wydatki'!I209&gt;0,'Załącznik Nr 2 - wydatki'!I209,"")</f>
      </c>
      <c r="J144" s="41">
        <f>IF('Załącznik Nr 2 - wydatki'!J209&gt;0,'Załącznik Nr 2 - wydatki'!J209,"")</f>
      </c>
      <c r="K144" s="437"/>
    </row>
    <row r="145" spans="1:11" ht="12.75">
      <c r="A145" s="257"/>
      <c r="B145" s="94"/>
      <c r="C145" s="134" t="s">
        <v>196</v>
      </c>
      <c r="D145" s="215"/>
      <c r="E145" s="41">
        <f>IF('Załącznik Nr 2 - wydatki'!E210&gt;0,'Załącznik Nr 2 - wydatki'!E210,"")</f>
        <v>12242</v>
      </c>
      <c r="F145" s="41">
        <f>IF('Załącznik Nr 2 - wydatki'!F210&gt;0,'Załącznik Nr 2 - wydatki'!F210,"")</f>
        <v>12000</v>
      </c>
      <c r="G145" s="41">
        <f>IF('Załącznik Nr 2 - wydatki'!G210&gt;0,'Załącznik Nr 2 - wydatki'!G210,"")</f>
        <v>12000</v>
      </c>
      <c r="H145" s="41">
        <f>IF('Załącznik Nr 2 - wydatki'!H210&gt;0,'Załącznik Nr 2 - wydatki'!H210,"")</f>
        <v>12000</v>
      </c>
      <c r="I145" s="41">
        <f>IF('Załącznik Nr 2 - wydatki'!I210&gt;0,'Załącznik Nr 2 - wydatki'!I210,"")</f>
      </c>
      <c r="J145" s="41">
        <f>IF('Załącznik Nr 2 - wydatki'!J210&gt;0,'Załącznik Nr 2 - wydatki'!J210,"")</f>
      </c>
      <c r="K145" s="437"/>
    </row>
    <row r="146" spans="1:11" ht="12.75">
      <c r="A146" s="257"/>
      <c r="B146" s="94"/>
      <c r="C146" s="134" t="s">
        <v>412</v>
      </c>
      <c r="D146" s="215"/>
      <c r="E146" s="41">
        <f>IF('Załącznik Nr 2 - wydatki'!E211&gt;0,'Załącznik Nr 2 - wydatki'!E211,"")</f>
        <v>2000</v>
      </c>
      <c r="F146" s="41">
        <f>IF('Załącznik Nr 2 - wydatki'!F211&gt;0,'Załącznik Nr 2 - wydatki'!F211,"")</f>
        <v>2000</v>
      </c>
      <c r="G146" s="41">
        <f>IF('Załącznik Nr 2 - wydatki'!G211&gt;0,'Załącznik Nr 2 - wydatki'!G211,"")</f>
        <v>2000</v>
      </c>
      <c r="H146" s="41">
        <f>IF('Załącznik Nr 2 - wydatki'!H211&gt;0,'Załącznik Nr 2 - wydatki'!H211,"")</f>
        <v>2000</v>
      </c>
      <c r="I146" s="41">
        <f>IF('Załącznik Nr 2 - wydatki'!I211&gt;0,'Załącznik Nr 2 - wydatki'!I211,"")</f>
      </c>
      <c r="J146" s="41">
        <f>IF('Załącznik Nr 2 - wydatki'!J211&gt;0,'Załącznik Nr 2 - wydatki'!J211,"")</f>
      </c>
      <c r="K146" s="437"/>
    </row>
    <row r="147" spans="1:11" ht="12.75">
      <c r="A147" s="257"/>
      <c r="B147" s="94"/>
      <c r="C147" s="134" t="s">
        <v>307</v>
      </c>
      <c r="D147" s="215"/>
      <c r="E147" s="41">
        <f>IF('Załącznik Nr 2 - wydatki'!E212&gt;0,'Załącznik Nr 2 - wydatki'!E212,"")</f>
        <v>6000</v>
      </c>
      <c r="F147" s="41">
        <f>IF('Załącznik Nr 2 - wydatki'!F212&gt;0,'Załącznik Nr 2 - wydatki'!F212,"")</f>
        <v>6000</v>
      </c>
      <c r="G147" s="41">
        <f>IF('Załącznik Nr 2 - wydatki'!G212&gt;0,'Załącznik Nr 2 - wydatki'!G212,"")</f>
        <v>6000</v>
      </c>
      <c r="H147" s="41">
        <f>IF('Załącznik Nr 2 - wydatki'!H212&gt;0,'Załącznik Nr 2 - wydatki'!H212,"")</f>
        <v>6000</v>
      </c>
      <c r="I147" s="41">
        <f>IF('Załącznik Nr 2 - wydatki'!I212&gt;0,'Załącznik Nr 2 - wydatki'!I212,"")</f>
      </c>
      <c r="J147" s="41">
        <f>IF('Załącznik Nr 2 - wydatki'!J212&gt;0,'Załącznik Nr 2 - wydatki'!J212,"")</f>
      </c>
      <c r="K147" s="437"/>
    </row>
    <row r="148" spans="1:11" ht="24">
      <c r="A148" s="257"/>
      <c r="B148" s="94"/>
      <c r="C148" s="134" t="s">
        <v>362</v>
      </c>
      <c r="D148" s="215">
        <v>4610</v>
      </c>
      <c r="E148" s="41">
        <f>IF('Załącznik Nr 2 - wydatki'!E213&gt;0,'Załącznik Nr 2 - wydatki'!E213,"")</f>
        <v>30840</v>
      </c>
      <c r="F148" s="41">
        <f>IF('Załącznik Nr 2 - wydatki'!F213&gt;0,'Załącznik Nr 2 - wydatki'!F213,"")</f>
        <v>30840</v>
      </c>
      <c r="G148" s="41">
        <f>IF('Załącznik Nr 2 - wydatki'!G213&gt;0,'Załącznik Nr 2 - wydatki'!G213,"")</f>
        <v>30840</v>
      </c>
      <c r="H148" s="41">
        <f>IF('Załącznik Nr 2 - wydatki'!H213&gt;0,'Załącznik Nr 2 - wydatki'!H213,"")</f>
        <v>30840</v>
      </c>
      <c r="I148" s="41">
        <f>IF('Załącznik Nr 2 - wydatki'!I213&gt;0,'Załącznik Nr 2 - wydatki'!I213,"")</f>
      </c>
      <c r="J148" s="41">
        <f>IF('Załącznik Nr 2 - wydatki'!J213&gt;0,'Załącznik Nr 2 - wydatki'!J213,"")</f>
      </c>
      <c r="K148" s="437"/>
    </row>
    <row r="149" spans="1:11" ht="24.75" thickBot="1">
      <c r="A149" s="257"/>
      <c r="B149" s="94"/>
      <c r="C149" s="134" t="s">
        <v>35</v>
      </c>
      <c r="D149" s="215">
        <v>8070</v>
      </c>
      <c r="E149" s="41">
        <f>IF('Załącznik Nr 2 - wydatki'!E214&gt;0,'Załącznik Nr 2 - wydatki'!E214,"")</f>
        <v>26833</v>
      </c>
      <c r="F149" s="41">
        <f>IF('Załącznik Nr 2 - wydatki'!F214&gt;0,'Załącznik Nr 2 - wydatki'!F214,"")</f>
      </c>
      <c r="G149" s="41">
        <f>IF('Załącznik Nr 2 - wydatki'!G214&gt;0,'Załącznik Nr 2 - wydatki'!G214,"")</f>
      </c>
      <c r="H149" s="41">
        <f>IF('Załącznik Nr 2 - wydatki'!H214&gt;0,'Załącznik Nr 2 - wydatki'!H214,"")</f>
      </c>
      <c r="I149" s="41">
        <f>IF('Załącznik Nr 2 - wydatki'!I214&gt;0,'Załącznik Nr 2 - wydatki'!I214,"")</f>
      </c>
      <c r="J149" s="41">
        <f>IF('Załącznik Nr 2 - wydatki'!J214&gt;0,'Załącznik Nr 2 - wydatki'!J214,"")</f>
      </c>
      <c r="K149" s="437"/>
    </row>
    <row r="150" spans="1:11" s="1" customFormat="1" ht="33" customHeight="1">
      <c r="A150" s="159">
        <v>751</v>
      </c>
      <c r="B150" s="171"/>
      <c r="C150" s="224" t="s">
        <v>197</v>
      </c>
      <c r="D150" s="199"/>
      <c r="E150" s="31">
        <f aca="true" t="shared" si="26" ref="E150:J150">SUM(E151+E153+E160)</f>
        <v>124224</v>
      </c>
      <c r="F150" s="31">
        <f t="shared" si="26"/>
        <v>8257</v>
      </c>
      <c r="G150" s="31">
        <f t="shared" si="26"/>
        <v>8257</v>
      </c>
      <c r="H150" s="31">
        <f t="shared" si="26"/>
        <v>0</v>
      </c>
      <c r="I150" s="31">
        <f t="shared" si="26"/>
        <v>0</v>
      </c>
      <c r="J150" s="31">
        <f t="shared" si="26"/>
        <v>8257</v>
      </c>
      <c r="K150" s="60">
        <f aca="true" t="shared" si="27" ref="K150:K199">G150/E150</f>
        <v>0.06646863730036064</v>
      </c>
    </row>
    <row r="151" spans="1:11" s="4" customFormat="1" ht="30" customHeight="1">
      <c r="A151" s="116"/>
      <c r="B151" s="96">
        <v>75101</v>
      </c>
      <c r="C151" s="137" t="s">
        <v>199</v>
      </c>
      <c r="D151" s="200"/>
      <c r="E151" s="25">
        <f aca="true" t="shared" si="28" ref="E151:J151">SUM(E152)</f>
        <v>7828</v>
      </c>
      <c r="F151" s="25">
        <f t="shared" si="28"/>
        <v>8257</v>
      </c>
      <c r="G151" s="25">
        <f t="shared" si="28"/>
        <v>8257</v>
      </c>
      <c r="H151" s="25">
        <f t="shared" si="28"/>
        <v>0</v>
      </c>
      <c r="I151" s="25">
        <f t="shared" si="28"/>
        <v>0</v>
      </c>
      <c r="J151" s="25">
        <f t="shared" si="28"/>
        <v>8257</v>
      </c>
      <c r="K151" s="60">
        <f t="shared" si="27"/>
        <v>1.0548032703117016</v>
      </c>
    </row>
    <row r="152" spans="1:11" ht="12.75">
      <c r="A152" s="74"/>
      <c r="B152" s="94"/>
      <c r="C152" s="134" t="s">
        <v>113</v>
      </c>
      <c r="D152" s="71">
        <v>4010</v>
      </c>
      <c r="E152" s="28">
        <f>IF('Załącznik Nr 2 - wydatki'!E217&gt;0,'Załącznik Nr 2 - wydatki'!E217,"")</f>
        <v>7828</v>
      </c>
      <c r="F152" s="28">
        <f>IF('Załącznik Nr 2 - wydatki'!F217&gt;0,'Załącznik Nr 2 - wydatki'!F217,"")</f>
        <v>8257</v>
      </c>
      <c r="G152" s="28">
        <f>IF('Załącznik Nr 2 - wydatki'!G217&gt;0,'Załącznik Nr 2 - wydatki'!G217,"")</f>
        <v>8257</v>
      </c>
      <c r="H152" s="28">
        <f>IF('Załącznik Nr 2 - wydatki'!H217&gt;0,'Załącznik Nr 2 - wydatki'!H217,"")</f>
      </c>
      <c r="I152" s="28">
        <f>IF('Załącznik Nr 2 - wydatki'!I217&gt;0,'Załącznik Nr 2 - wydatki'!I217,"")</f>
      </c>
      <c r="J152" s="28">
        <f>IF('Załącznik Nr 2 - wydatki'!J217&gt;0,'Załącznik Nr 2 - wydatki'!J217,"")</f>
        <v>8257</v>
      </c>
      <c r="K152" s="60">
        <f t="shared" si="27"/>
        <v>1.0548032703117016</v>
      </c>
    </row>
    <row r="153" spans="1:11" ht="12.75">
      <c r="A153" s="74"/>
      <c r="B153" s="101" t="s">
        <v>53</v>
      </c>
      <c r="C153" s="166" t="s">
        <v>54</v>
      </c>
      <c r="D153" s="77"/>
      <c r="E153" s="261">
        <f aca="true" t="shared" si="29" ref="E153:J153">SUM(E154:E159)</f>
        <v>29773</v>
      </c>
      <c r="F153" s="261">
        <f t="shared" si="29"/>
        <v>0</v>
      </c>
      <c r="G153" s="261">
        <f t="shared" si="29"/>
        <v>0</v>
      </c>
      <c r="H153" s="261">
        <f t="shared" si="29"/>
        <v>0</v>
      </c>
      <c r="I153" s="261">
        <f t="shared" si="29"/>
        <v>0</v>
      </c>
      <c r="J153" s="261">
        <f t="shared" si="29"/>
        <v>0</v>
      </c>
      <c r="K153" s="60">
        <f t="shared" si="27"/>
        <v>0</v>
      </c>
    </row>
    <row r="154" spans="1:11" ht="12.75">
      <c r="A154" s="74"/>
      <c r="B154" s="94"/>
      <c r="C154" s="435" t="s">
        <v>115</v>
      </c>
      <c r="D154" s="74">
        <v>4110</v>
      </c>
      <c r="E154" s="28">
        <f>IF('Załącznik Nr 2 - wydatki'!E219&gt;0,'Załącznik Nr 2 - wydatki'!E219,"")</f>
        <v>1870</v>
      </c>
      <c r="F154" s="37"/>
      <c r="G154" s="37"/>
      <c r="H154" s="37"/>
      <c r="I154" s="37"/>
      <c r="J154" s="37"/>
      <c r="K154" s="60">
        <f t="shared" si="27"/>
        <v>0</v>
      </c>
    </row>
    <row r="155" spans="1:11" ht="12.75">
      <c r="A155" s="74"/>
      <c r="B155" s="94"/>
      <c r="C155" s="435" t="s">
        <v>55</v>
      </c>
      <c r="D155" s="74">
        <v>4120</v>
      </c>
      <c r="E155" s="28">
        <f>IF('Załącznik Nr 2 - wydatki'!E220&gt;0,'Załącznik Nr 2 - wydatki'!E220,"")</f>
        <v>250</v>
      </c>
      <c r="F155" s="37"/>
      <c r="G155" s="37"/>
      <c r="H155" s="37"/>
      <c r="I155" s="37"/>
      <c r="J155" s="37"/>
      <c r="K155" s="60">
        <f t="shared" si="27"/>
        <v>0</v>
      </c>
    </row>
    <row r="156" spans="1:11" ht="12.75">
      <c r="A156" s="74"/>
      <c r="B156" s="94"/>
      <c r="C156" s="435" t="s">
        <v>365</v>
      </c>
      <c r="D156" s="74">
        <v>4170</v>
      </c>
      <c r="E156" s="28">
        <f>IF('Załącznik Nr 2 - wydatki'!E221&gt;0,'Załącznik Nr 2 - wydatki'!E221,"")</f>
        <v>13910</v>
      </c>
      <c r="F156" s="37"/>
      <c r="G156" s="37"/>
      <c r="H156" s="37"/>
      <c r="I156" s="37"/>
      <c r="J156" s="37"/>
      <c r="K156" s="60">
        <f t="shared" si="27"/>
        <v>0</v>
      </c>
    </row>
    <row r="157" spans="1:11" ht="12.75">
      <c r="A157" s="74"/>
      <c r="B157" s="94"/>
      <c r="C157" s="435" t="s">
        <v>163</v>
      </c>
      <c r="D157" s="74">
        <v>4210</v>
      </c>
      <c r="E157" s="28">
        <f>IF('Załącznik Nr 2 - wydatki'!E222&gt;0,'Załącznik Nr 2 - wydatki'!E222,"")</f>
        <v>7593</v>
      </c>
      <c r="F157" s="37"/>
      <c r="G157" s="37"/>
      <c r="H157" s="37"/>
      <c r="I157" s="37"/>
      <c r="J157" s="37"/>
      <c r="K157" s="60">
        <f t="shared" si="27"/>
        <v>0</v>
      </c>
    </row>
    <row r="158" spans="1:11" ht="12.75">
      <c r="A158" s="74"/>
      <c r="B158" s="94"/>
      <c r="C158" s="435" t="s">
        <v>117</v>
      </c>
      <c r="D158" s="74">
        <v>4260</v>
      </c>
      <c r="E158" s="28">
        <f>IF('Załącznik Nr 2 - wydatki'!E223&gt;0,'Załącznik Nr 2 - wydatki'!E223,"")</f>
        <v>300</v>
      </c>
      <c r="F158" s="37"/>
      <c r="G158" s="37"/>
      <c r="H158" s="37"/>
      <c r="I158" s="37"/>
      <c r="J158" s="37"/>
      <c r="K158" s="60">
        <f t="shared" si="27"/>
        <v>0</v>
      </c>
    </row>
    <row r="159" spans="1:11" ht="12.75">
      <c r="A159" s="74"/>
      <c r="B159" s="94"/>
      <c r="C159" s="435" t="s">
        <v>119</v>
      </c>
      <c r="D159" s="74">
        <v>4300</v>
      </c>
      <c r="E159" s="28">
        <f>IF('Załącznik Nr 2 - wydatki'!E224&gt;0,'Załącznik Nr 2 - wydatki'!E224,"")</f>
        <v>5850</v>
      </c>
      <c r="F159" s="37"/>
      <c r="G159" s="37"/>
      <c r="H159" s="37"/>
      <c r="I159" s="37"/>
      <c r="J159" s="37"/>
      <c r="K159" s="60">
        <f t="shared" si="27"/>
        <v>0</v>
      </c>
    </row>
    <row r="160" spans="1:11" ht="12.75">
      <c r="A160" s="74"/>
      <c r="B160" s="101" t="s">
        <v>56</v>
      </c>
      <c r="C160" s="166" t="s">
        <v>57</v>
      </c>
      <c r="D160" s="77"/>
      <c r="E160" s="261">
        <f aca="true" t="shared" si="30" ref="E160:J160">SUM(E161:E167)</f>
        <v>86623</v>
      </c>
      <c r="F160" s="261">
        <f t="shared" si="30"/>
        <v>0</v>
      </c>
      <c r="G160" s="261">
        <f t="shared" si="30"/>
        <v>0</v>
      </c>
      <c r="H160" s="261">
        <f t="shared" si="30"/>
        <v>0</v>
      </c>
      <c r="I160" s="261">
        <f t="shared" si="30"/>
        <v>0</v>
      </c>
      <c r="J160" s="261">
        <f t="shared" si="30"/>
        <v>0</v>
      </c>
      <c r="K160" s="60">
        <f t="shared" si="27"/>
        <v>0</v>
      </c>
    </row>
    <row r="161" spans="1:11" ht="12.75">
      <c r="A161" s="74"/>
      <c r="B161" s="262"/>
      <c r="C161" s="406" t="s">
        <v>392</v>
      </c>
      <c r="D161" s="315">
        <v>3030</v>
      </c>
      <c r="E161" s="28">
        <f>IF('Załącznik Nr 2 - wydatki'!E226&gt;0,'Załącznik Nr 2 - wydatki'!E226,"")</f>
        <v>50490</v>
      </c>
      <c r="F161" s="28">
        <f>IF('Załącznik Nr 2 - wydatki'!F226&gt;0,'Załącznik Nr 2 - wydatki'!F226,"")</f>
      </c>
      <c r="G161" s="28">
        <f>IF('Załącznik Nr 2 - wydatki'!G226&gt;0,'Załącznik Nr 2 - wydatki'!G226,"")</f>
      </c>
      <c r="H161" s="28">
        <f>IF('Załącznik Nr 2 - wydatki'!H226&gt;0,'Załącznik Nr 2 - wydatki'!H226,"")</f>
      </c>
      <c r="I161" s="28">
        <f>IF('Załącznik Nr 2 - wydatki'!I226&gt;0,'Załącznik Nr 2 - wydatki'!I226,"")</f>
      </c>
      <c r="J161" s="28">
        <f>IF('Załącznik Nr 2 - wydatki'!J226&gt;0,'Załącznik Nr 2 - wydatki'!J226,"")</f>
      </c>
      <c r="K161" s="60"/>
    </row>
    <row r="162" spans="1:11" ht="12.75">
      <c r="A162" s="74"/>
      <c r="B162" s="94"/>
      <c r="C162" s="435" t="s">
        <v>115</v>
      </c>
      <c r="D162" s="74">
        <v>4110</v>
      </c>
      <c r="E162" s="28">
        <f>IF('Załącznik Nr 2 - wydatki'!E227&gt;0,'Załącznik Nr 2 - wydatki'!E227,"")</f>
        <v>1773</v>
      </c>
      <c r="F162" s="28">
        <f>IF('Załącznik Nr 2 - wydatki'!F227&gt;0,'Załącznik Nr 2 - wydatki'!F227,"")</f>
      </c>
      <c r="G162" s="28">
        <f>IF('Załącznik Nr 2 - wydatki'!G227&gt;0,'Załącznik Nr 2 - wydatki'!G227,"")</f>
      </c>
      <c r="H162" s="28">
        <f>IF('Załącznik Nr 2 - wydatki'!H227&gt;0,'Załącznik Nr 2 - wydatki'!H227,"")</f>
      </c>
      <c r="I162" s="28">
        <f>IF('Załącznik Nr 2 - wydatki'!I227&gt;0,'Załącznik Nr 2 - wydatki'!I227,"")</f>
      </c>
      <c r="J162" s="28">
        <f>IF('Załącznik Nr 2 - wydatki'!J227&gt;0,'Załącznik Nr 2 - wydatki'!J227,"")</f>
      </c>
      <c r="K162" s="60"/>
    </row>
    <row r="163" spans="1:11" ht="12.75">
      <c r="A163" s="74"/>
      <c r="B163" s="94"/>
      <c r="C163" s="435" t="s">
        <v>187</v>
      </c>
      <c r="D163" s="74">
        <v>4120</v>
      </c>
      <c r="E163" s="28">
        <f>IF('Załącznik Nr 2 - wydatki'!E228&gt;0,'Załącznik Nr 2 - wydatki'!E228,"")</f>
        <v>252</v>
      </c>
      <c r="F163" s="28">
        <f>IF('Załącznik Nr 2 - wydatki'!F228&gt;0,'Załącznik Nr 2 - wydatki'!F228,"")</f>
      </c>
      <c r="G163" s="28">
        <f>IF('Załącznik Nr 2 - wydatki'!G228&gt;0,'Załącznik Nr 2 - wydatki'!G228,"")</f>
      </c>
      <c r="H163" s="28">
        <f>IF('Załącznik Nr 2 - wydatki'!H228&gt;0,'Załącznik Nr 2 - wydatki'!H228,"")</f>
      </c>
      <c r="I163" s="28">
        <f>IF('Załącznik Nr 2 - wydatki'!I228&gt;0,'Załącznik Nr 2 - wydatki'!I228,"")</f>
      </c>
      <c r="J163" s="28">
        <f>IF('Załącznik Nr 2 - wydatki'!J228&gt;0,'Załącznik Nr 2 - wydatki'!J228,"")</f>
      </c>
      <c r="K163" s="60"/>
    </row>
    <row r="164" spans="1:11" ht="12.75">
      <c r="A164" s="74"/>
      <c r="B164" s="94"/>
      <c r="C164" s="435" t="s">
        <v>365</v>
      </c>
      <c r="D164" s="74">
        <v>4170</v>
      </c>
      <c r="E164" s="28">
        <f>IF('Załącznik Nr 2 - wydatki'!E229&gt;0,'Załącznik Nr 2 - wydatki'!E229,"")</f>
        <v>14667</v>
      </c>
      <c r="F164" s="28">
        <f>IF('Załącznik Nr 2 - wydatki'!F229&gt;0,'Załącznik Nr 2 - wydatki'!F229,"")</f>
      </c>
      <c r="G164" s="28">
        <f>IF('Załącznik Nr 2 - wydatki'!G229&gt;0,'Załącznik Nr 2 - wydatki'!G229,"")</f>
      </c>
      <c r="H164" s="28">
        <f>IF('Załącznik Nr 2 - wydatki'!H229&gt;0,'Załącznik Nr 2 - wydatki'!H229,"")</f>
      </c>
      <c r="I164" s="28">
        <f>IF('Załącznik Nr 2 - wydatki'!I229&gt;0,'Załącznik Nr 2 - wydatki'!I229,"")</f>
      </c>
      <c r="J164" s="28">
        <f>IF('Załącznik Nr 2 - wydatki'!J229&gt;0,'Załącznik Nr 2 - wydatki'!J229,"")</f>
      </c>
      <c r="K164" s="60"/>
    </row>
    <row r="165" spans="1:11" ht="12.75">
      <c r="A165" s="74"/>
      <c r="B165" s="94"/>
      <c r="C165" s="435" t="s">
        <v>163</v>
      </c>
      <c r="D165" s="74">
        <v>4210</v>
      </c>
      <c r="E165" s="28">
        <f>IF('Załącznik Nr 2 - wydatki'!E230&gt;0,'Załącznik Nr 2 - wydatki'!E230,"")</f>
        <v>12431</v>
      </c>
      <c r="F165" s="28">
        <f>IF('Załącznik Nr 2 - wydatki'!F230&gt;0,'Załącznik Nr 2 - wydatki'!F230,"")</f>
      </c>
      <c r="G165" s="28">
        <f>IF('Załącznik Nr 2 - wydatki'!G230&gt;0,'Załącznik Nr 2 - wydatki'!G230,"")</f>
      </c>
      <c r="H165" s="28">
        <f>IF('Załącznik Nr 2 - wydatki'!H230&gt;0,'Załącznik Nr 2 - wydatki'!H230,"")</f>
      </c>
      <c r="I165" s="28">
        <f>IF('Załącznik Nr 2 - wydatki'!I230&gt;0,'Załącznik Nr 2 - wydatki'!I230,"")</f>
      </c>
      <c r="J165" s="28">
        <f>IF('Załącznik Nr 2 - wydatki'!J230&gt;0,'Załącznik Nr 2 - wydatki'!J230,"")</f>
      </c>
      <c r="K165" s="60"/>
    </row>
    <row r="166" spans="1:11" ht="12.75">
      <c r="A166" s="74"/>
      <c r="B166" s="94"/>
      <c r="C166" s="435" t="s">
        <v>117</v>
      </c>
      <c r="D166" s="74">
        <v>4260</v>
      </c>
      <c r="E166" s="28">
        <f>IF('Załącznik Nr 2 - wydatki'!E231&gt;0,'Załącznik Nr 2 - wydatki'!E231,"")</f>
        <v>200</v>
      </c>
      <c r="F166" s="28">
        <f>IF('Załącznik Nr 2 - wydatki'!F231&gt;0,'Załącznik Nr 2 - wydatki'!F231,"")</f>
      </c>
      <c r="G166" s="28">
        <f>IF('Załącznik Nr 2 - wydatki'!G231&gt;0,'Załącznik Nr 2 - wydatki'!G231,"")</f>
      </c>
      <c r="H166" s="28">
        <f>IF('Załącznik Nr 2 - wydatki'!H231&gt;0,'Załącznik Nr 2 - wydatki'!H231,"")</f>
      </c>
      <c r="I166" s="28">
        <f>IF('Załącznik Nr 2 - wydatki'!I231&gt;0,'Załącznik Nr 2 - wydatki'!I231,"")</f>
      </c>
      <c r="J166" s="28">
        <f>IF('Załącznik Nr 2 - wydatki'!J231&gt;0,'Załącznik Nr 2 - wydatki'!J231,"")</f>
      </c>
      <c r="K166" s="60"/>
    </row>
    <row r="167" spans="1:11" ht="13.5" thickBot="1">
      <c r="A167" s="74"/>
      <c r="B167" s="99"/>
      <c r="C167" s="435" t="s">
        <v>119</v>
      </c>
      <c r="D167" s="74">
        <v>4300</v>
      </c>
      <c r="E167" s="28">
        <f>IF('Załącznik Nr 2 - wydatki'!E232&gt;0,'Załącznik Nr 2 - wydatki'!E232,"")</f>
        <v>6810</v>
      </c>
      <c r="F167" s="28">
        <f>IF('Załącznik Nr 2 - wydatki'!F232&gt;0,'Załącznik Nr 2 - wydatki'!F232,"")</f>
      </c>
      <c r="G167" s="28">
        <f>IF('Załącznik Nr 2 - wydatki'!G232&gt;0,'Załącznik Nr 2 - wydatki'!G232,"")</f>
      </c>
      <c r="H167" s="28">
        <f>IF('Załącznik Nr 2 - wydatki'!H232&gt;0,'Załącznik Nr 2 - wydatki'!H232,"")</f>
      </c>
      <c r="I167" s="28">
        <f>IF('Załącznik Nr 2 - wydatki'!I232&gt;0,'Załącznik Nr 2 - wydatki'!I232,"")</f>
      </c>
      <c r="J167" s="28">
        <f>IF('Załącznik Nr 2 - wydatki'!J232&gt;0,'Załącznik Nr 2 - wydatki'!J232,"")</f>
      </c>
      <c r="K167" s="60"/>
    </row>
    <row r="168" spans="1:11" s="1" customFormat="1" ht="21.75" customHeight="1">
      <c r="A168" s="159">
        <v>754</v>
      </c>
      <c r="B168" s="171"/>
      <c r="C168" s="224" t="s">
        <v>200</v>
      </c>
      <c r="D168" s="199"/>
      <c r="E168" s="31">
        <f aca="true" t="shared" si="31" ref="E168:J168">SUM(E169+E177+E183)</f>
        <v>379600</v>
      </c>
      <c r="F168" s="31">
        <f t="shared" si="31"/>
        <v>275600</v>
      </c>
      <c r="G168" s="31">
        <f t="shared" si="31"/>
        <v>267012</v>
      </c>
      <c r="H168" s="31">
        <f t="shared" si="31"/>
        <v>267012</v>
      </c>
      <c r="I168" s="31">
        <f t="shared" si="31"/>
        <v>0</v>
      </c>
      <c r="J168" s="31">
        <f t="shared" si="31"/>
        <v>0</v>
      </c>
      <c r="K168" s="60">
        <f t="shared" si="27"/>
        <v>0.7034035827186512</v>
      </c>
    </row>
    <row r="169" spans="1:11" s="1" customFormat="1" ht="18" customHeight="1">
      <c r="A169" s="116"/>
      <c r="B169" s="96">
        <v>75414</v>
      </c>
      <c r="C169" s="146" t="s">
        <v>208</v>
      </c>
      <c r="D169" s="200"/>
      <c r="E169" s="25">
        <f aca="true" t="shared" si="32" ref="E169:J169">SUM(E170:E176)</f>
        <v>23400</v>
      </c>
      <c r="F169" s="25">
        <f t="shared" si="32"/>
        <v>33900</v>
      </c>
      <c r="G169" s="25">
        <f t="shared" si="32"/>
        <v>29549</v>
      </c>
      <c r="H169" s="25">
        <f t="shared" si="32"/>
        <v>29549</v>
      </c>
      <c r="I169" s="25">
        <f t="shared" si="32"/>
        <v>0</v>
      </c>
      <c r="J169" s="25">
        <f t="shared" si="32"/>
        <v>0</v>
      </c>
      <c r="K169" s="60">
        <f t="shared" si="27"/>
        <v>1.2627777777777778</v>
      </c>
    </row>
    <row r="170" spans="1:11" ht="12.75">
      <c r="A170" s="74"/>
      <c r="B170" s="94"/>
      <c r="C170" s="81" t="s">
        <v>116</v>
      </c>
      <c r="D170" s="71">
        <v>4210</v>
      </c>
      <c r="E170" s="28">
        <f>IF('Załącznik Nr 2 - wydatki'!E265&gt;0,'Załącznik Nr 2 - wydatki'!E265,"")</f>
        <v>7240</v>
      </c>
      <c r="F170" s="28">
        <f>IF('Załącznik Nr 2 - wydatki'!F265&gt;0,'Załącznik Nr 2 - wydatki'!F265,"")</f>
        <v>14500</v>
      </c>
      <c r="G170" s="28">
        <f>IF('Załącznik Nr 2 - wydatki'!G265&gt;0,'Załącznik Nr 2 - wydatki'!G265,"")</f>
        <v>10149</v>
      </c>
      <c r="H170" s="28">
        <f>IF('Załącznik Nr 2 - wydatki'!H265&gt;0,'Załącznik Nr 2 - wydatki'!H265,"")</f>
        <v>10149</v>
      </c>
      <c r="I170" s="28">
        <f>IF('Załącznik Nr 2 - wydatki'!I265&gt;0,'Załącznik Nr 2 - wydatki'!I265,"")</f>
      </c>
      <c r="J170" s="28">
        <f>IF('Załącznik Nr 2 - wydatki'!J265&gt;0,'Załącznik Nr 2 - wydatki'!J265,"")</f>
      </c>
      <c r="K170" s="60">
        <f t="shared" si="27"/>
        <v>1.4017955801104973</v>
      </c>
    </row>
    <row r="171" spans="1:11" ht="12.75">
      <c r="A171" s="74"/>
      <c r="B171" s="94"/>
      <c r="C171" s="452" t="s">
        <v>18</v>
      </c>
      <c r="D171" s="71">
        <v>4210</v>
      </c>
      <c r="E171" s="28">
        <f>IF('Załącznik Nr 2 - wydatki'!E266&gt;0,'Załącznik Nr 2 - wydatki'!E266,"")</f>
      </c>
      <c r="F171" s="28">
        <f>IF('Załącznik Nr 2 - wydatki'!F266&gt;0,'Załącznik Nr 2 - wydatki'!F266,"")</f>
        <v>8000</v>
      </c>
      <c r="G171" s="28">
        <f>IF('Załącznik Nr 2 - wydatki'!G266&gt;0,'Załącznik Nr 2 - wydatki'!G266,"")</f>
        <v>8000</v>
      </c>
      <c r="H171" s="28">
        <f>IF('Załącznik Nr 2 - wydatki'!H266&gt;0,'Załącznik Nr 2 - wydatki'!H266,"")</f>
        <v>8000</v>
      </c>
      <c r="I171" s="28">
        <f>IF('Załącznik Nr 2 - wydatki'!I266&gt;0,'Załącznik Nr 2 - wydatki'!I266,"")</f>
      </c>
      <c r="J171" s="28">
        <f>IF('Załącznik Nr 2 - wydatki'!J266&gt;0,'Załącznik Nr 2 - wydatki'!J266,"")</f>
      </c>
      <c r="K171" s="60"/>
    </row>
    <row r="172" spans="1:11" ht="12.75">
      <c r="A172" s="74"/>
      <c r="B172" s="94"/>
      <c r="C172" s="81" t="s">
        <v>117</v>
      </c>
      <c r="D172" s="71">
        <v>4260</v>
      </c>
      <c r="E172" s="28">
        <f>IF('Załącznik Nr 2 - wydatki'!E267&gt;0,'Załącznik Nr 2 - wydatki'!E267,"")</f>
        <v>500</v>
      </c>
      <c r="F172" s="28">
        <f>IF('Załącznik Nr 2 - wydatki'!F267&gt;0,'Załącznik Nr 2 - wydatki'!F267,"")</f>
        <v>500</v>
      </c>
      <c r="G172" s="28">
        <f>IF('Załącznik Nr 2 - wydatki'!G267&gt;0,'Załącznik Nr 2 - wydatki'!G267,"")</f>
        <v>500</v>
      </c>
      <c r="H172" s="28">
        <f>IF('Załącznik Nr 2 - wydatki'!H267&gt;0,'Załącznik Nr 2 - wydatki'!H267,"")</f>
        <v>500</v>
      </c>
      <c r="I172" s="28">
        <f>IF('Załącznik Nr 2 - wydatki'!I267&gt;0,'Załącznik Nr 2 - wydatki'!I267,"")</f>
      </c>
      <c r="J172" s="28">
        <f>IF('Załącznik Nr 2 - wydatki'!J267&gt;0,'Załącznik Nr 2 - wydatki'!J267,"")</f>
      </c>
      <c r="K172" s="60">
        <f t="shared" si="27"/>
        <v>1</v>
      </c>
    </row>
    <row r="173" spans="1:11" ht="12.75">
      <c r="A173" s="74"/>
      <c r="B173" s="94"/>
      <c r="C173" s="81" t="s">
        <v>291</v>
      </c>
      <c r="D173" s="71">
        <v>4270</v>
      </c>
      <c r="E173" s="28">
        <f>IF('Załącznik Nr 2 - wydatki'!E268&gt;0,'Załącznik Nr 2 - wydatki'!E268,"")</f>
        <v>12000</v>
      </c>
      <c r="F173" s="28">
        <f>IF('Załącznik Nr 2 - wydatki'!F268&gt;0,'Załącznik Nr 2 - wydatki'!F268,"")</f>
        <v>6500</v>
      </c>
      <c r="G173" s="28">
        <f>IF('Załącznik Nr 2 - wydatki'!G268&gt;0,'Załącznik Nr 2 - wydatki'!G268,"")</f>
        <v>6500</v>
      </c>
      <c r="H173" s="28">
        <f>IF('Załącznik Nr 2 - wydatki'!H268&gt;0,'Załącznik Nr 2 - wydatki'!H268,"")</f>
        <v>6500</v>
      </c>
      <c r="I173" s="28">
        <f>IF('Załącznik Nr 2 - wydatki'!I268&gt;0,'Załącznik Nr 2 - wydatki'!I268,"")</f>
      </c>
      <c r="J173" s="28">
        <f>IF('Załącznik Nr 2 - wydatki'!J268&gt;0,'Załącznik Nr 2 - wydatki'!J268,"")</f>
      </c>
      <c r="K173" s="60">
        <f t="shared" si="27"/>
        <v>0.5416666666666666</v>
      </c>
    </row>
    <row r="174" spans="1:11" ht="12.75">
      <c r="A174" s="74"/>
      <c r="B174" s="94"/>
      <c r="C174" s="81" t="s">
        <v>119</v>
      </c>
      <c r="D174" s="71">
        <v>4300</v>
      </c>
      <c r="E174" s="28">
        <f>IF('Załącznik Nr 2 - wydatki'!E269&gt;0,'Załącznik Nr 2 - wydatki'!E269,"")</f>
        <v>2460</v>
      </c>
      <c r="F174" s="28">
        <f>IF('Załącznik Nr 2 - wydatki'!F269&gt;0,'Załącznik Nr 2 - wydatki'!F269,"")</f>
        <v>2000</v>
      </c>
      <c r="G174" s="28">
        <f>IF('Załącznik Nr 2 - wydatki'!G269&gt;0,'Załącznik Nr 2 - wydatki'!G269,"")</f>
        <v>2000</v>
      </c>
      <c r="H174" s="28">
        <f>IF('Załącznik Nr 2 - wydatki'!H269&gt;0,'Załącznik Nr 2 - wydatki'!H269,"")</f>
        <v>2000</v>
      </c>
      <c r="I174" s="28">
        <f>IF('Załącznik Nr 2 - wydatki'!I269&gt;0,'Załącznik Nr 2 - wydatki'!I269,"")</f>
      </c>
      <c r="J174" s="28">
        <f>IF('Załącznik Nr 2 - wydatki'!J269&gt;0,'Załącznik Nr 2 - wydatki'!J269,"")</f>
      </c>
      <c r="K174" s="60">
        <f t="shared" si="27"/>
        <v>0.8130081300813008</v>
      </c>
    </row>
    <row r="175" spans="1:11" ht="12.75">
      <c r="A175" s="74"/>
      <c r="B175" s="94"/>
      <c r="C175" s="81" t="s">
        <v>402</v>
      </c>
      <c r="D175" s="71">
        <v>4410</v>
      </c>
      <c r="E175" s="28">
        <f>IF('Załącznik Nr 2 - wydatki'!E270&gt;0,'Załącznik Nr 2 - wydatki'!E270,"")</f>
        <v>1200</v>
      </c>
      <c r="F175" s="28">
        <f>IF('Załącznik Nr 2 - wydatki'!F270&gt;0,'Załącznik Nr 2 - wydatki'!F270,"")</f>
        <v>1200</v>
      </c>
      <c r="G175" s="28">
        <f>IF('Załącznik Nr 2 - wydatki'!G270&gt;0,'Załącznik Nr 2 - wydatki'!G270,"")</f>
        <v>1200</v>
      </c>
      <c r="H175" s="28">
        <f>IF('Załącznik Nr 2 - wydatki'!H270&gt;0,'Załącznik Nr 2 - wydatki'!H270,"")</f>
        <v>1200</v>
      </c>
      <c r="I175" s="28">
        <f>IF('Załącznik Nr 2 - wydatki'!I270&gt;0,'Załącznik Nr 2 - wydatki'!I270,"")</f>
      </c>
      <c r="J175" s="28">
        <f>IF('Załącznik Nr 2 - wydatki'!J270&gt;0,'Załącznik Nr 2 - wydatki'!J270,"")</f>
      </c>
      <c r="K175" s="60">
        <f t="shared" si="27"/>
        <v>1</v>
      </c>
    </row>
    <row r="176" spans="1:11" ht="12.75">
      <c r="A176" s="74"/>
      <c r="B176" s="94"/>
      <c r="C176" s="452" t="s">
        <v>166</v>
      </c>
      <c r="D176" s="71">
        <v>3030</v>
      </c>
      <c r="E176" s="28">
        <f>IF('Załącznik Nr 2 - wydatki'!E271&gt;0,'Załącznik Nr 2 - wydatki'!E271,"")</f>
      </c>
      <c r="F176" s="28">
        <f>IF('Załącznik Nr 2 - wydatki'!F271&gt;0,'Załącznik Nr 2 - wydatki'!F271,"")</f>
        <v>1200</v>
      </c>
      <c r="G176" s="28">
        <f>IF('Załącznik Nr 2 - wydatki'!G271&gt;0,'Załącznik Nr 2 - wydatki'!G271,"")</f>
        <v>1200</v>
      </c>
      <c r="H176" s="28">
        <f>IF('Załącznik Nr 2 - wydatki'!H271&gt;0,'Załącznik Nr 2 - wydatki'!H271,"")</f>
        <v>1200</v>
      </c>
      <c r="I176" s="28">
        <f>IF('Załącznik Nr 2 - wydatki'!I271&gt;0,'Załącznik Nr 2 - wydatki'!I271,"")</f>
      </c>
      <c r="J176" s="28">
        <f>IF('Załącznik Nr 2 - wydatki'!J271&gt;0,'Załącznik Nr 2 - wydatki'!J271,"")</f>
      </c>
      <c r="K176" s="60"/>
    </row>
    <row r="177" spans="1:11" s="4" customFormat="1" ht="18" customHeight="1">
      <c r="A177" s="116"/>
      <c r="B177" s="96">
        <v>75416</v>
      </c>
      <c r="C177" s="146" t="s">
        <v>210</v>
      </c>
      <c r="D177" s="200"/>
      <c r="E177" s="25">
        <f aca="true" t="shared" si="33" ref="E177:J177">SUM(E178:E182)</f>
        <v>31200</v>
      </c>
      <c r="F177" s="25">
        <f t="shared" si="33"/>
        <v>31700</v>
      </c>
      <c r="G177" s="25">
        <f t="shared" si="33"/>
        <v>27463</v>
      </c>
      <c r="H177" s="25">
        <f t="shared" si="33"/>
        <v>27463</v>
      </c>
      <c r="I177" s="25">
        <f t="shared" si="33"/>
        <v>0</v>
      </c>
      <c r="J177" s="25">
        <f t="shared" si="33"/>
        <v>0</v>
      </c>
      <c r="K177" s="60">
        <f t="shared" si="27"/>
        <v>0.880224358974359</v>
      </c>
    </row>
    <row r="178" spans="1:11" ht="12.75">
      <c r="A178" s="74"/>
      <c r="B178" s="94"/>
      <c r="C178" s="81" t="s">
        <v>10</v>
      </c>
      <c r="D178" s="71">
        <v>3020</v>
      </c>
      <c r="E178" s="37">
        <f>IF('Załącznik Nr 2 - wydatki'!E273&gt;0,'Załącznik Nr 2 - wydatki'!E273,"")</f>
        <v>4100</v>
      </c>
      <c r="F178" s="37">
        <f>IF('Załącznik Nr 2 - wydatki'!F273&gt;0,'Załącznik Nr 2 - wydatki'!F273,"")</f>
        <v>4200</v>
      </c>
      <c r="G178" s="37">
        <f>IF('Załącznik Nr 2 - wydatki'!G273&gt;0,'Załącznik Nr 2 - wydatki'!G273,"")</f>
        <v>4200</v>
      </c>
      <c r="H178" s="37">
        <f>IF('Załącznik Nr 2 - wydatki'!H273&gt;0,'Załącznik Nr 2 - wydatki'!H273,"")</f>
        <v>4200</v>
      </c>
      <c r="I178" s="37">
        <f>IF('Załącznik Nr 2 - wydatki'!I273&gt;0,'Załącznik Nr 2 - wydatki'!I273,"")</f>
      </c>
      <c r="J178" s="37">
        <f>IF('Załącznik Nr 2 - wydatki'!J273&gt;0,'Załącznik Nr 2 - wydatki'!J273,"")</f>
      </c>
      <c r="K178" s="60">
        <f t="shared" si="27"/>
        <v>1.024390243902439</v>
      </c>
    </row>
    <row r="179" spans="1:11" ht="12.75">
      <c r="A179" s="74"/>
      <c r="B179" s="94"/>
      <c r="C179" s="81" t="s">
        <v>116</v>
      </c>
      <c r="D179" s="71">
        <v>4210</v>
      </c>
      <c r="E179" s="37">
        <f>IF('Załącznik Nr 2 - wydatki'!E274&gt;0,'Załącznik Nr 2 - wydatki'!E274,"")</f>
        <v>17500</v>
      </c>
      <c r="F179" s="37">
        <f>IF('Załącznik Nr 2 - wydatki'!F274&gt;0,'Załącznik Nr 2 - wydatki'!F274,"")</f>
        <v>22000</v>
      </c>
      <c r="G179" s="37">
        <f>IF('Załącznik Nr 2 - wydatki'!G274&gt;0,'Załącznik Nr 2 - wydatki'!G274,"")</f>
        <v>17763</v>
      </c>
      <c r="H179" s="37">
        <f>IF('Załącznik Nr 2 - wydatki'!H274&gt;0,'Załącznik Nr 2 - wydatki'!H274,"")</f>
        <v>17763</v>
      </c>
      <c r="I179" s="37">
        <f>IF('Załącznik Nr 2 - wydatki'!I274&gt;0,'Załącznik Nr 2 - wydatki'!I274,"")</f>
      </c>
      <c r="J179" s="37">
        <f>IF('Załącznik Nr 2 - wydatki'!J274&gt;0,'Załącznik Nr 2 - wydatki'!J274,"")</f>
      </c>
      <c r="K179" s="60">
        <f t="shared" si="27"/>
        <v>1.0150285714285714</v>
      </c>
    </row>
    <row r="180" spans="1:11" ht="12.75">
      <c r="A180" s="74"/>
      <c r="B180" s="94"/>
      <c r="C180" s="81" t="s">
        <v>211</v>
      </c>
      <c r="D180" s="71">
        <v>4300</v>
      </c>
      <c r="E180" s="37">
        <f>IF('Załącznik Nr 2 - wydatki'!E275&gt;0,'Załącznik Nr 2 - wydatki'!E275,"")</f>
        <v>6200</v>
      </c>
      <c r="F180" s="37">
        <f>IF('Załącznik Nr 2 - wydatki'!F275&gt;0,'Załącznik Nr 2 - wydatki'!F275,"")</f>
        <v>4300</v>
      </c>
      <c r="G180" s="37">
        <f>IF('Załącznik Nr 2 - wydatki'!G275&gt;0,'Załącznik Nr 2 - wydatki'!G275,"")</f>
        <v>4300</v>
      </c>
      <c r="H180" s="37">
        <f>IF('Załącznik Nr 2 - wydatki'!H275&gt;0,'Załącznik Nr 2 - wydatki'!H275,"")</f>
        <v>4300</v>
      </c>
      <c r="I180" s="37">
        <f>IF('Załącznik Nr 2 - wydatki'!I275&gt;0,'Załącznik Nr 2 - wydatki'!I275,"")</f>
      </c>
      <c r="J180" s="37">
        <f>IF('Załącznik Nr 2 - wydatki'!J275&gt;0,'Załącznik Nr 2 - wydatki'!J275,"")</f>
      </c>
      <c r="K180" s="60">
        <f t="shared" si="27"/>
        <v>0.6935483870967742</v>
      </c>
    </row>
    <row r="181" spans="1:11" ht="12.75">
      <c r="A181" s="74"/>
      <c r="B181" s="94"/>
      <c r="C181" s="81" t="s">
        <v>120</v>
      </c>
      <c r="D181" s="71">
        <v>4410</v>
      </c>
      <c r="E181" s="37">
        <f>IF('Załącznik Nr 2 - wydatki'!E276&gt;0,'Załącznik Nr 2 - wydatki'!E276,"")</f>
        <v>1200</v>
      </c>
      <c r="F181" s="37">
        <f>IF('Załącznik Nr 2 - wydatki'!F276&gt;0,'Załącznik Nr 2 - wydatki'!F276,"")</f>
        <v>200</v>
      </c>
      <c r="G181" s="37">
        <f>IF('Załącznik Nr 2 - wydatki'!G276&gt;0,'Załącznik Nr 2 - wydatki'!G276,"")</f>
        <v>200</v>
      </c>
      <c r="H181" s="37">
        <f>IF('Załącznik Nr 2 - wydatki'!H276&gt;0,'Załącznik Nr 2 - wydatki'!H276,"")</f>
        <v>200</v>
      </c>
      <c r="I181" s="37">
        <f>IF('Załącznik Nr 2 - wydatki'!I276&gt;0,'Załącznik Nr 2 - wydatki'!I276,"")</f>
      </c>
      <c r="J181" s="37">
        <f>IF('Załącznik Nr 2 - wydatki'!J276&gt;0,'Załącznik Nr 2 - wydatki'!J276,"")</f>
      </c>
      <c r="K181" s="60">
        <f t="shared" si="27"/>
        <v>0.16666666666666666</v>
      </c>
    </row>
    <row r="182" spans="1:11" ht="12.75">
      <c r="A182" s="74"/>
      <c r="B182" s="94"/>
      <c r="C182" s="81" t="s">
        <v>121</v>
      </c>
      <c r="D182" s="71">
        <v>4430</v>
      </c>
      <c r="E182" s="37">
        <f>IF('Załącznik Nr 2 - wydatki'!E277&gt;0,'Załącznik Nr 2 - wydatki'!E277,"")</f>
        <v>2200</v>
      </c>
      <c r="F182" s="37">
        <f>IF('Załącznik Nr 2 - wydatki'!F277&gt;0,'Załącznik Nr 2 - wydatki'!F277,"")</f>
        <v>1000</v>
      </c>
      <c r="G182" s="37">
        <f>IF('Załącznik Nr 2 - wydatki'!G277&gt;0,'Załącznik Nr 2 - wydatki'!G277,"")</f>
        <v>1000</v>
      </c>
      <c r="H182" s="37">
        <f>IF('Załącznik Nr 2 - wydatki'!H277&gt;0,'Załącznik Nr 2 - wydatki'!H277,"")</f>
        <v>1000</v>
      </c>
      <c r="I182" s="37">
        <f>IF('Załącznik Nr 2 - wydatki'!I277&gt;0,'Załącznik Nr 2 - wydatki'!I277,"")</f>
      </c>
      <c r="J182" s="37">
        <f>IF('Załącznik Nr 2 - wydatki'!J277&gt;0,'Załącznik Nr 2 - wydatki'!J277,"")</f>
      </c>
      <c r="K182" s="60">
        <f t="shared" si="27"/>
        <v>0.45454545454545453</v>
      </c>
    </row>
    <row r="183" spans="1:11" s="4" customFormat="1" ht="18" customHeight="1">
      <c r="A183" s="116"/>
      <c r="B183" s="96">
        <v>75495</v>
      </c>
      <c r="C183" s="146" t="s">
        <v>126</v>
      </c>
      <c r="D183" s="200"/>
      <c r="E183" s="25">
        <f aca="true" t="shared" si="34" ref="E183:J183">SUM(E184:E186)</f>
        <v>325000</v>
      </c>
      <c r="F183" s="25">
        <f t="shared" si="34"/>
        <v>210000</v>
      </c>
      <c r="G183" s="25">
        <f t="shared" si="34"/>
        <v>210000</v>
      </c>
      <c r="H183" s="25">
        <f t="shared" si="34"/>
        <v>210000</v>
      </c>
      <c r="I183" s="25">
        <f t="shared" si="34"/>
        <v>0</v>
      </c>
      <c r="J183" s="25">
        <f t="shared" si="34"/>
        <v>0</v>
      </c>
      <c r="K183" s="60">
        <f t="shared" si="27"/>
        <v>0.6461538461538462</v>
      </c>
    </row>
    <row r="184" spans="1:11" ht="12.75">
      <c r="A184" s="74"/>
      <c r="B184" s="94"/>
      <c r="C184" s="81" t="s">
        <v>66</v>
      </c>
      <c r="D184" s="71">
        <v>4300</v>
      </c>
      <c r="E184" s="37">
        <f>IF('Załącznik Nr 2 - wydatki'!E279&gt;0,'Załącznik Nr 2 - wydatki'!E279,"")</f>
        <v>165000</v>
      </c>
      <c r="F184" s="37">
        <f>IF('Załącznik Nr 2 - wydatki'!F279&gt;0,'Załącznik Nr 2 - wydatki'!F279,"")</f>
        <v>100000</v>
      </c>
      <c r="G184" s="37">
        <f>IF('Załącznik Nr 2 - wydatki'!G279&gt;0,'Załącznik Nr 2 - wydatki'!G279,"")</f>
        <v>100000</v>
      </c>
      <c r="H184" s="37">
        <f>IF('Załącznik Nr 2 - wydatki'!H279&gt;0,'Załącznik Nr 2 - wydatki'!H279,"")</f>
        <v>100000</v>
      </c>
      <c r="I184" s="37">
        <f>IF('Załącznik Nr 2 - wydatki'!I279&gt;0,'Załącznik Nr 2 - wydatki'!I279,"")</f>
      </c>
      <c r="J184" s="37">
        <f>IF('Załącznik Nr 2 - wydatki'!J279&gt;0,'Załącznik Nr 2 - wydatki'!J279,"")</f>
      </c>
      <c r="K184" s="60">
        <f t="shared" si="27"/>
        <v>0.6060606060606061</v>
      </c>
    </row>
    <row r="185" spans="1:11" ht="12.75">
      <c r="A185" s="74"/>
      <c r="B185" s="94"/>
      <c r="C185" s="487" t="s">
        <v>163</v>
      </c>
      <c r="D185" s="74">
        <v>4210</v>
      </c>
      <c r="E185" s="37">
        <f>IF('Załącznik Nr 2 - wydatki'!E280&gt;0,'Załącznik Nr 2 - wydatki'!E280,"")</f>
        <v>10000</v>
      </c>
      <c r="F185" s="37">
        <f>IF('Załącznik Nr 2 - wydatki'!F280&gt;0,'Załącznik Nr 2 - wydatki'!F280,"")</f>
        <v>10000</v>
      </c>
      <c r="G185" s="37">
        <f>IF('Załącznik Nr 2 - wydatki'!G280&gt;0,'Załącznik Nr 2 - wydatki'!G280,"")</f>
        <v>10000</v>
      </c>
      <c r="H185" s="37">
        <f>IF('Załącznik Nr 2 - wydatki'!H280&gt;0,'Załącznik Nr 2 - wydatki'!H280,"")</f>
        <v>10000</v>
      </c>
      <c r="I185" s="37">
        <f>IF('Załącznik Nr 2 - wydatki'!I280&gt;0,'Załącznik Nr 2 - wydatki'!I280,"")</f>
      </c>
      <c r="J185" s="37">
        <f>IF('Załącznik Nr 2 - wydatki'!J280&gt;0,'Załącznik Nr 2 - wydatki'!J280,"")</f>
      </c>
      <c r="K185" s="60">
        <f t="shared" si="27"/>
        <v>1</v>
      </c>
    </row>
    <row r="186" spans="1:11" ht="13.5" thickBot="1">
      <c r="A186" s="74"/>
      <c r="B186" s="94"/>
      <c r="C186" s="487" t="s">
        <v>134</v>
      </c>
      <c r="D186" s="74">
        <v>6050</v>
      </c>
      <c r="E186" s="37">
        <f>IF('Załącznik Nr 2 - wydatki'!E281&gt;0,'Załącznik Nr 2 - wydatki'!E281,"")</f>
        <v>150000</v>
      </c>
      <c r="F186" s="37">
        <f>IF('Załącznik Nr 2 - wydatki'!F281&gt;0,'Załącznik Nr 2 - wydatki'!F281,"")</f>
        <v>100000</v>
      </c>
      <c r="G186" s="37">
        <f>IF('Załącznik Nr 2 - wydatki'!G281&gt;0,'Załącznik Nr 2 - wydatki'!G281,"")</f>
        <v>100000</v>
      </c>
      <c r="H186" s="37">
        <f>IF('Załącznik Nr 2 - wydatki'!H281&gt;0,'Załącznik Nr 2 - wydatki'!H281,"")</f>
        <v>100000</v>
      </c>
      <c r="I186" s="37">
        <f>IF('Załącznik Nr 2 - wydatki'!I281&gt;0,'Załącznik Nr 2 - wydatki'!I281,"")</f>
      </c>
      <c r="J186" s="37">
        <f>IF('Załącznik Nr 2 - wydatki'!J281&gt;0,'Załącznik Nr 2 - wydatki'!J281,"")</f>
      </c>
      <c r="K186" s="60">
        <f t="shared" si="27"/>
        <v>0.6666666666666666</v>
      </c>
    </row>
    <row r="187" spans="1:11" ht="24.75" customHeight="1" thickBot="1">
      <c r="A187" s="124">
        <v>757</v>
      </c>
      <c r="B187" s="252"/>
      <c r="C187" s="428" t="s">
        <v>29</v>
      </c>
      <c r="D187" s="324"/>
      <c r="E187" s="366">
        <f aca="true" t="shared" si="35" ref="E187:J187">SUM(E188)</f>
        <v>0</v>
      </c>
      <c r="F187" s="366">
        <f t="shared" si="35"/>
        <v>1723241</v>
      </c>
      <c r="G187" s="366">
        <f t="shared" si="35"/>
        <v>1723241</v>
      </c>
      <c r="H187" s="366">
        <f t="shared" si="35"/>
        <v>1723241</v>
      </c>
      <c r="I187" s="366">
        <f t="shared" si="35"/>
        <v>0</v>
      </c>
      <c r="J187" s="366">
        <f t="shared" si="35"/>
        <v>0</v>
      </c>
      <c r="K187" s="60"/>
    </row>
    <row r="188" spans="1:11" ht="24.75" thickBot="1">
      <c r="A188" s="74"/>
      <c r="B188" s="267" t="s">
        <v>30</v>
      </c>
      <c r="C188" s="451" t="s">
        <v>31</v>
      </c>
      <c r="D188" s="291"/>
      <c r="E188" s="454">
        <f aca="true" t="shared" si="36" ref="E188:J188">SUM(E189:E191)</f>
        <v>0</v>
      </c>
      <c r="F188" s="367">
        <f t="shared" si="36"/>
        <v>1723241</v>
      </c>
      <c r="G188" s="367">
        <f t="shared" si="36"/>
        <v>1723241</v>
      </c>
      <c r="H188" s="367">
        <f t="shared" si="36"/>
        <v>1723241</v>
      </c>
      <c r="I188" s="367">
        <f t="shared" si="36"/>
        <v>0</v>
      </c>
      <c r="J188" s="367">
        <f t="shared" si="36"/>
        <v>0</v>
      </c>
      <c r="K188" s="60"/>
    </row>
    <row r="189" spans="1:11" ht="18" customHeight="1">
      <c r="A189" s="74"/>
      <c r="B189" s="429"/>
      <c r="C189" s="452" t="s">
        <v>497</v>
      </c>
      <c r="D189" s="334">
        <v>8020</v>
      </c>
      <c r="E189" s="37">
        <f>IF('Załącznik Nr 2 - wydatki'!E284&gt;0,'Załącznik Nr 2 - wydatki'!E284,"")</f>
      </c>
      <c r="F189" s="37">
        <f>IF('Załącznik Nr 2 - wydatki'!F284&gt;0,'Załącznik Nr 2 - wydatki'!F284,"")</f>
        <v>32448</v>
      </c>
      <c r="G189" s="37">
        <f>IF('Załącznik Nr 2 - wydatki'!G284&gt;0,'Załącznik Nr 2 - wydatki'!G284,"")</f>
        <v>32448</v>
      </c>
      <c r="H189" s="37">
        <f>IF('Załącznik Nr 2 - wydatki'!H284&gt;0,'Załącznik Nr 2 - wydatki'!H284,"")</f>
        <v>32448</v>
      </c>
      <c r="I189" s="37">
        <f>IF('Załącznik Nr 2 - wydatki'!I284&gt;0,'Załącznik Nr 2 - wydatki'!I284,"")</f>
      </c>
      <c r="J189" s="37">
        <f>IF('Załącznik Nr 2 - wydatki'!J284&gt;0,'Załącznik Nr 2 - wydatki'!J284,"")</f>
      </c>
      <c r="K189" s="60"/>
    </row>
    <row r="190" spans="1:11" ht="24">
      <c r="A190" s="74"/>
      <c r="B190" s="94"/>
      <c r="C190" s="436" t="s">
        <v>6</v>
      </c>
      <c r="D190" s="215">
        <v>8070</v>
      </c>
      <c r="E190" s="37">
        <f>IF('Załącznik Nr 2 - wydatki'!E285&gt;0,'Załącznik Nr 2 - wydatki'!E285,"")</f>
      </c>
      <c r="F190" s="37">
        <f>IF('Załącznik Nr 2 - wydatki'!F285&gt;0,'Załącznik Nr 2 - wydatki'!F285,"")</f>
        <v>1000000</v>
      </c>
      <c r="G190" s="37">
        <f>IF('Załącznik Nr 2 - wydatki'!G285&gt;0,'Załącznik Nr 2 - wydatki'!G285,"")</f>
        <v>1000000</v>
      </c>
      <c r="H190" s="37">
        <f>IF('Załącznik Nr 2 - wydatki'!H285&gt;0,'Załącznik Nr 2 - wydatki'!H285,"")</f>
        <v>1000000</v>
      </c>
      <c r="I190" s="37">
        <f>IF('Załącznik Nr 2 - wydatki'!I285&gt;0,'Załącznik Nr 2 - wydatki'!I285,"")</f>
      </c>
      <c r="J190" s="37">
        <f>IF('Załącznik Nr 2 - wydatki'!J285&gt;0,'Załącznik Nr 2 - wydatki'!J285,"")</f>
      </c>
      <c r="K190" s="60"/>
    </row>
    <row r="191" spans="1:11" ht="36.75" thickBot="1">
      <c r="A191" s="74"/>
      <c r="B191" s="94"/>
      <c r="C191" s="453" t="s">
        <v>27</v>
      </c>
      <c r="D191" s="455">
        <v>8070</v>
      </c>
      <c r="E191" s="37">
        <f>IF('Załącznik Nr 2 - wydatki'!E286&gt;0,'Załącznik Nr 2 - wydatki'!E286,"")</f>
      </c>
      <c r="F191" s="37">
        <f>IF('Załącznik Nr 2 - wydatki'!F286&gt;0,'Załącznik Nr 2 - wydatki'!F286,"")</f>
        <v>690793</v>
      </c>
      <c r="G191" s="37">
        <f>IF('Załącznik Nr 2 - wydatki'!G286&gt;0,'Załącznik Nr 2 - wydatki'!G286,"")</f>
        <v>690793</v>
      </c>
      <c r="H191" s="37">
        <f>IF('Załącznik Nr 2 - wydatki'!H286&gt;0,'Załącznik Nr 2 - wydatki'!H286,"")</f>
        <v>690793</v>
      </c>
      <c r="I191" s="37">
        <f>IF('Załącznik Nr 2 - wydatki'!I286&gt;0,'Załącznik Nr 2 - wydatki'!I286,"")</f>
      </c>
      <c r="J191" s="37">
        <f>IF('Załącznik Nr 2 - wydatki'!J286&gt;0,'Załącznik Nr 2 - wydatki'!J286,"")</f>
      </c>
      <c r="K191" s="60"/>
    </row>
    <row r="192" spans="1:11" s="1" customFormat="1" ht="22.5" customHeight="1">
      <c r="A192" s="159">
        <v>758</v>
      </c>
      <c r="B192" s="171"/>
      <c r="C192" s="227" t="s">
        <v>212</v>
      </c>
      <c r="D192" s="199"/>
      <c r="E192" s="31">
        <f>SUM(E193)</f>
        <v>350366</v>
      </c>
      <c r="F192" s="31">
        <f aca="true" t="shared" si="37" ref="F192:J193">SUM(F193)</f>
        <v>2862537</v>
      </c>
      <c r="G192" s="31">
        <f t="shared" si="37"/>
        <v>2862537</v>
      </c>
      <c r="H192" s="31">
        <f t="shared" si="37"/>
        <v>2862537</v>
      </c>
      <c r="I192" s="31">
        <f t="shared" si="37"/>
        <v>0</v>
      </c>
      <c r="J192" s="31">
        <f t="shared" si="37"/>
        <v>0</v>
      </c>
      <c r="K192" s="60">
        <f t="shared" si="27"/>
        <v>8.170133517521677</v>
      </c>
    </row>
    <row r="193" spans="1:11" s="4" customFormat="1" ht="18" customHeight="1">
      <c r="A193" s="116"/>
      <c r="B193" s="96">
        <v>75818</v>
      </c>
      <c r="C193" s="146" t="s">
        <v>213</v>
      </c>
      <c r="D193" s="200"/>
      <c r="E193" s="25">
        <f>SUM(E194)</f>
        <v>350366</v>
      </c>
      <c r="F193" s="25">
        <f t="shared" si="37"/>
        <v>2862537</v>
      </c>
      <c r="G193" s="25">
        <f t="shared" si="37"/>
        <v>2862537</v>
      </c>
      <c r="H193" s="25">
        <f t="shared" si="37"/>
        <v>2862537</v>
      </c>
      <c r="I193" s="25">
        <f t="shared" si="37"/>
        <v>0</v>
      </c>
      <c r="J193" s="25">
        <f t="shared" si="37"/>
        <v>0</v>
      </c>
      <c r="K193" s="60">
        <f t="shared" si="27"/>
        <v>8.170133517521677</v>
      </c>
    </row>
    <row r="194" spans="1:11" ht="12.75">
      <c r="A194" s="74"/>
      <c r="B194" s="94"/>
      <c r="C194" s="81" t="s">
        <v>213</v>
      </c>
      <c r="D194" s="71">
        <v>4810</v>
      </c>
      <c r="E194" s="343">
        <f aca="true" t="shared" si="38" ref="E194:J194">SUM(E195:E197)</f>
        <v>350366</v>
      </c>
      <c r="F194" s="343">
        <f t="shared" si="38"/>
        <v>2862537</v>
      </c>
      <c r="G194" s="343">
        <f t="shared" si="38"/>
        <v>2862537</v>
      </c>
      <c r="H194" s="343">
        <f t="shared" si="38"/>
        <v>2862537</v>
      </c>
      <c r="I194" s="343">
        <f t="shared" si="38"/>
        <v>0</v>
      </c>
      <c r="J194" s="343">
        <f t="shared" si="38"/>
        <v>0</v>
      </c>
      <c r="K194" s="60">
        <f t="shared" si="27"/>
        <v>8.170133517521677</v>
      </c>
    </row>
    <row r="195" spans="1:11" ht="12.75">
      <c r="A195" s="74"/>
      <c r="B195" s="94"/>
      <c r="C195" s="81" t="s">
        <v>214</v>
      </c>
      <c r="D195" s="71"/>
      <c r="E195" s="37">
        <f>IF('Załącznik Nr 2 - wydatki'!E290&gt;0,'Załącznik Nr 2 - wydatki'!E290,"")</f>
        <v>50366</v>
      </c>
      <c r="F195" s="37">
        <f>IF('Załącznik Nr 2 - wydatki'!F290&gt;0,'Załącznik Nr 2 - wydatki'!F290,"")</f>
        <v>1420198</v>
      </c>
      <c r="G195" s="37">
        <f>IF('Załącznik Nr 2 - wydatki'!G290&gt;0,'Załącznik Nr 2 - wydatki'!G290,"")</f>
        <v>1420198</v>
      </c>
      <c r="H195" s="37">
        <f>IF('Załącznik Nr 2 - wydatki'!H290&gt;0,'Załącznik Nr 2 - wydatki'!H290,"")</f>
        <v>1420198</v>
      </c>
      <c r="I195" s="37">
        <f>IF('Załącznik Nr 2 - wydatki'!I290&gt;0,'Załącznik Nr 2 - wydatki'!I290,"")</f>
      </c>
      <c r="J195" s="37">
        <f>IF('Załącznik Nr 2 - wydatki'!J290&gt;0,'Załącznik Nr 2 - wydatki'!J290,"")</f>
      </c>
      <c r="K195" s="60">
        <f t="shared" si="27"/>
        <v>28.19755390541238</v>
      </c>
    </row>
    <row r="196" spans="1:11" ht="12.75">
      <c r="A196" s="74"/>
      <c r="B196" s="94"/>
      <c r="C196" s="81" t="s">
        <v>215</v>
      </c>
      <c r="D196" s="71"/>
      <c r="E196" s="37">
        <f>IF('Załącznik Nr 2 - wydatki'!E292&gt;0,'Załącznik Nr 2 - wydatki'!E292,"")</f>
        <v>300000</v>
      </c>
      <c r="F196" s="37">
        <f>IF('Załącznik Nr 2 - wydatki'!F292&gt;0,'Załącznik Nr 2 - wydatki'!F292,"")</f>
        <v>395050</v>
      </c>
      <c r="G196" s="37">
        <f>IF('Załącznik Nr 2 - wydatki'!G292&gt;0,'Załącznik Nr 2 - wydatki'!G292,"")</f>
        <v>395050</v>
      </c>
      <c r="H196" s="37">
        <f>IF('Załącznik Nr 2 - wydatki'!H292&gt;0,'Załącznik Nr 2 - wydatki'!H292,"")</f>
        <v>395050</v>
      </c>
      <c r="I196" s="37">
        <f>IF('Załącznik Nr 2 - wydatki'!I292&gt;0,'Załącznik Nr 2 - wydatki'!I292,"")</f>
      </c>
      <c r="J196" s="37">
        <f>IF('Załącznik Nr 2 - wydatki'!J292&gt;0,'Załącznik Nr 2 - wydatki'!J292,"")</f>
      </c>
      <c r="K196" s="60">
        <f t="shared" si="27"/>
        <v>1.3168333333333333</v>
      </c>
    </row>
    <row r="197" spans="1:11" ht="24.75" customHeight="1" thickBot="1">
      <c r="A197" s="75"/>
      <c r="B197" s="99"/>
      <c r="C197" s="136" t="s">
        <v>265</v>
      </c>
      <c r="D197" s="76"/>
      <c r="E197" s="37">
        <f>IF('Załącznik Nr 2 - wydatki'!E293&gt;0,'Załącznik Nr 2 - wydatki'!E293,"")</f>
      </c>
      <c r="F197" s="37">
        <f>IF('Załącznik Nr 2 - wydatki'!F293&gt;0,'Załącznik Nr 2 - wydatki'!F293,"")</f>
        <v>1047289</v>
      </c>
      <c r="G197" s="37">
        <f>IF('Załącznik Nr 2 - wydatki'!G293&gt;0,'Załącznik Nr 2 - wydatki'!G293,"")</f>
        <v>1047289</v>
      </c>
      <c r="H197" s="37">
        <f>IF('Załącznik Nr 2 - wydatki'!H293&gt;0,'Załącznik Nr 2 - wydatki'!H293,"")</f>
        <v>1047289</v>
      </c>
      <c r="I197" s="37">
        <f>IF('Załącznik Nr 2 - wydatki'!I293&gt;0,'Załącznik Nr 2 - wydatki'!I293,"")</f>
      </c>
      <c r="J197" s="37">
        <f>IF('Załącznik Nr 2 - wydatki'!J293&gt;0,'Załącznik Nr 2 - wydatki'!J293,"")</f>
      </c>
      <c r="K197" s="60"/>
    </row>
    <row r="198" spans="1:11" s="1" customFormat="1" ht="22.5" customHeight="1">
      <c r="A198" s="159">
        <v>801</v>
      </c>
      <c r="B198" s="171"/>
      <c r="C198" s="227" t="s">
        <v>216</v>
      </c>
      <c r="D198" s="199"/>
      <c r="E198" s="31">
        <f aca="true" t="shared" si="39" ref="E198:J198">SUM(E199+E211+E215+E222+E224+E234)</f>
        <v>38329389</v>
      </c>
      <c r="F198" s="31">
        <f t="shared" si="39"/>
        <v>36363182</v>
      </c>
      <c r="G198" s="31">
        <f t="shared" si="39"/>
        <v>35401469</v>
      </c>
      <c r="H198" s="31">
        <f t="shared" si="39"/>
        <v>187983</v>
      </c>
      <c r="I198" s="31">
        <f t="shared" si="39"/>
        <v>35213486</v>
      </c>
      <c r="J198" s="31">
        <f t="shared" si="39"/>
        <v>0</v>
      </c>
      <c r="K198" s="60">
        <f t="shared" si="27"/>
        <v>0.9236116182285087</v>
      </c>
    </row>
    <row r="199" spans="1:11" s="4" customFormat="1" ht="18" customHeight="1">
      <c r="A199" s="116"/>
      <c r="B199" s="96">
        <v>80101</v>
      </c>
      <c r="C199" s="146" t="s">
        <v>217</v>
      </c>
      <c r="D199" s="200"/>
      <c r="E199" s="25">
        <f aca="true" t="shared" si="40" ref="E199:J199">SUM(E200:E209)-E203</f>
        <v>17574738</v>
      </c>
      <c r="F199" s="25">
        <f t="shared" si="40"/>
        <v>17541839</v>
      </c>
      <c r="G199" s="25">
        <f t="shared" si="40"/>
        <v>16910380</v>
      </c>
      <c r="H199" s="25">
        <f t="shared" si="40"/>
        <v>0</v>
      </c>
      <c r="I199" s="25">
        <f t="shared" si="40"/>
        <v>16910380</v>
      </c>
      <c r="J199" s="25">
        <f t="shared" si="40"/>
        <v>0</v>
      </c>
      <c r="K199" s="60">
        <f t="shared" si="27"/>
        <v>0.9621981277900131</v>
      </c>
    </row>
    <row r="200" spans="1:11" ht="24.75" customHeight="1">
      <c r="A200" s="121"/>
      <c r="B200" s="94" t="s">
        <v>458</v>
      </c>
      <c r="C200" s="132" t="s">
        <v>82</v>
      </c>
      <c r="D200" s="71">
        <v>2540</v>
      </c>
      <c r="E200" s="37">
        <f>IF('Załącznik Nr 2 - wydatki'!E296&gt;0,'Załącznik Nr 2 - wydatki'!E296,"")</f>
        <v>66374</v>
      </c>
      <c r="F200" s="37">
        <f>IF('Załącznik Nr 2 - wydatki'!F296&gt;0,'Załącznik Nr 2 - wydatki'!F296,"")</f>
      </c>
      <c r="G200" s="37">
        <f>IF('Załącznik Nr 2 - wydatki'!G296&gt;0,'Załącznik Nr 2 - wydatki'!G296,"")</f>
      </c>
      <c r="H200" s="37">
        <f>IF('Załącznik Nr 2 - wydatki'!H296&gt;0,'Załącznik Nr 2 - wydatki'!H296,"")</f>
      </c>
      <c r="I200" s="37">
        <f>IF('Załącznik Nr 2 - wydatki'!I296&gt;0,'Załącznik Nr 2 - wydatki'!I296,"")</f>
      </c>
      <c r="J200" s="37">
        <f>IF('Załącznik Nr 2 - wydatki'!J296&gt;0,'Załącznik Nr 2 - wydatki'!J296,"")</f>
      </c>
      <c r="K200" s="60"/>
    </row>
    <row r="201" spans="1:11" ht="21.75" customHeight="1">
      <c r="A201" s="121"/>
      <c r="B201" s="94"/>
      <c r="C201" s="134" t="s">
        <v>284</v>
      </c>
      <c r="D201" s="71">
        <v>2650</v>
      </c>
      <c r="E201" s="37">
        <f>IF('Załącznik Nr 2 - wydatki'!E297&gt;0,'Załącznik Nr 2 - wydatki'!E297,"")</f>
        <v>16583380</v>
      </c>
      <c r="F201" s="37">
        <f>IF('Załącznik Nr 2 - wydatki'!F297&gt;0,'Załącznik Nr 2 - wydatki'!F297,"")</f>
        <v>17216839</v>
      </c>
      <c r="G201" s="37">
        <f>IF('Załącznik Nr 2 - wydatki'!G297&gt;0,'Załącznik Nr 2 - wydatki'!G297,"")</f>
        <v>16585380</v>
      </c>
      <c r="H201" s="37"/>
      <c r="I201" s="37">
        <f>IF('Załącznik Nr 2 - wydatki'!I297&gt;0,'Załącznik Nr 2 - wydatki'!I297,"")</f>
        <v>16585380</v>
      </c>
      <c r="J201" s="37"/>
      <c r="K201" s="60">
        <f aca="true" t="shared" si="41" ref="K201:K270">G201/E201</f>
        <v>1.000120602675691</v>
      </c>
    </row>
    <row r="202" spans="1:11" ht="12.75">
      <c r="A202" s="74"/>
      <c r="B202" s="94"/>
      <c r="C202" s="452" t="s">
        <v>373</v>
      </c>
      <c r="D202" s="71">
        <v>3260</v>
      </c>
      <c r="E202" s="37">
        <f>IF('Załącznik Nr 2 - wydatki'!E298&gt;0,'Załącznik Nr 2 - wydatki'!E298,"")</f>
        <v>7357</v>
      </c>
      <c r="F202" s="37">
        <f>IF('Załącznik Nr 2 - wydatki'!F298&gt;0,'Załącznik Nr 2 - wydatki'!F298,"")</f>
      </c>
      <c r="G202" s="37">
        <f>IF('Załącznik Nr 2 - wydatki'!G298&gt;0,'Załącznik Nr 2 - wydatki'!G298,"")</f>
      </c>
      <c r="H202" s="37">
        <f>IF('Załącznik Nr 2 - wydatki'!H298&gt;0,'Załącznik Nr 2 - wydatki'!H298,"")</f>
      </c>
      <c r="I202" s="37">
        <f>IF('Załącznik Nr 2 - wydatki'!I298&gt;0,'Załącznik Nr 2 - wydatki'!I298,"")</f>
      </c>
      <c r="J202" s="37">
        <f>IF('Załącznik Nr 2 - wydatki'!J298&gt;0,'Załącznik Nr 2 - wydatki'!J298,"")</f>
      </c>
      <c r="K202" s="60"/>
    </row>
    <row r="203" spans="1:11" s="2" customFormat="1" ht="42" customHeight="1">
      <c r="A203" s="122"/>
      <c r="B203" s="222"/>
      <c r="C203" s="228" t="s">
        <v>76</v>
      </c>
      <c r="D203" s="230">
        <v>6210</v>
      </c>
      <c r="E203" s="61">
        <f>IF('Załącznik Nr 2 - wydatki'!E299&gt;0,'Załącznik Nr 2 - wydatki'!E299,"")</f>
        <v>917627</v>
      </c>
      <c r="F203" s="61">
        <f>SUM(F204:F209)</f>
        <v>325000</v>
      </c>
      <c r="G203" s="61">
        <f>SUM(G204:G209)</f>
        <v>325000</v>
      </c>
      <c r="H203" s="61">
        <f>SUM(H204:H209)</f>
        <v>0</v>
      </c>
      <c r="I203" s="61">
        <f>SUM(I204:I209)</f>
        <v>325000</v>
      </c>
      <c r="J203" s="61">
        <f>SUM(J204:J209)</f>
        <v>0</v>
      </c>
      <c r="K203" s="60">
        <f t="shared" si="41"/>
        <v>0.3541744085559819</v>
      </c>
    </row>
    <row r="204" spans="1:11" s="2" customFormat="1" ht="19.5" customHeight="1">
      <c r="A204" s="122"/>
      <c r="B204" s="104"/>
      <c r="C204" s="136" t="s">
        <v>74</v>
      </c>
      <c r="D204" s="204"/>
      <c r="E204" s="37">
        <f>IF('Załącznik Nr 2 - wydatki'!E300&gt;0,'Załącznik Nr 2 - wydatki'!E300,"")</f>
        <v>150000</v>
      </c>
      <c r="F204" s="62">
        <f>IF('Załącznik Nr 2 - wydatki'!F300&gt;0,'Załącznik Nr 2 - wydatki'!F300,"")</f>
        <v>50000</v>
      </c>
      <c r="G204" s="62">
        <f>IF('Załącznik Nr 2 - wydatki'!G300&gt;0,'Załącznik Nr 2 - wydatki'!G300,"")</f>
        <v>50000</v>
      </c>
      <c r="H204" s="62"/>
      <c r="I204" s="62">
        <f>IF('Załącznik Nr 2 - wydatki'!I300&gt;0,'Załącznik Nr 2 - wydatki'!I300,"")</f>
        <v>50000</v>
      </c>
      <c r="J204" s="62"/>
      <c r="K204" s="60">
        <f t="shared" si="41"/>
        <v>0.3333333333333333</v>
      </c>
    </row>
    <row r="205" spans="1:11" s="2" customFormat="1" ht="19.5" customHeight="1">
      <c r="A205" s="122"/>
      <c r="B205" s="104"/>
      <c r="C205" s="136" t="s">
        <v>106</v>
      </c>
      <c r="D205" s="204"/>
      <c r="E205" s="37">
        <f>IF('Załącznik Nr 2 - wydatki'!E301&gt;0,'Załącznik Nr 2 - wydatki'!E301,"")</f>
        <v>136000</v>
      </c>
      <c r="F205" s="62">
        <f>IF('Załącznik Nr 2 - wydatki'!F301&gt;0,'Załącznik Nr 2 - wydatki'!F301,"")</f>
        <v>25000</v>
      </c>
      <c r="G205" s="62">
        <f>IF('Załącznik Nr 2 - wydatki'!G301&gt;0,'Załącznik Nr 2 - wydatki'!G301,"")</f>
        <v>25000</v>
      </c>
      <c r="H205" s="62"/>
      <c r="I205" s="62">
        <f>IF('Załącznik Nr 2 - wydatki'!I301&gt;0,'Załącznik Nr 2 - wydatki'!I301,"")</f>
        <v>25000</v>
      </c>
      <c r="J205" s="62"/>
      <c r="K205" s="60">
        <f t="shared" si="41"/>
        <v>0.18382352941176472</v>
      </c>
    </row>
    <row r="206" spans="1:11" s="2" customFormat="1" ht="19.5" customHeight="1">
      <c r="A206" s="122"/>
      <c r="B206" s="104"/>
      <c r="C206" s="136" t="s">
        <v>75</v>
      </c>
      <c r="D206" s="204"/>
      <c r="E206" s="37">
        <f>IF('Załącznik Nr 2 - wydatki'!E302&gt;0,'Załącznik Nr 2 - wydatki'!E302,"")</f>
        <v>60000</v>
      </c>
      <c r="F206" s="62">
        <f>IF('Załącznik Nr 2 - wydatki'!F302&gt;0,'Załącznik Nr 2 - wydatki'!F302,"")</f>
        <v>85000</v>
      </c>
      <c r="G206" s="62">
        <f>IF('Załącznik Nr 2 - wydatki'!G302&gt;0,'Załącznik Nr 2 - wydatki'!G302,"")</f>
        <v>85000</v>
      </c>
      <c r="H206" s="62"/>
      <c r="I206" s="62">
        <f>IF('Załącznik Nr 2 - wydatki'!I302&gt;0,'Załącznik Nr 2 - wydatki'!I302,"")</f>
        <v>85000</v>
      </c>
      <c r="J206" s="62"/>
      <c r="K206" s="60">
        <f t="shared" si="41"/>
        <v>1.4166666666666667</v>
      </c>
    </row>
    <row r="207" spans="1:11" s="2" customFormat="1" ht="19.5" customHeight="1">
      <c r="A207" s="122"/>
      <c r="B207" s="104"/>
      <c r="C207" s="136" t="s">
        <v>89</v>
      </c>
      <c r="D207" s="204"/>
      <c r="E207" s="37">
        <f>IF('Załącznik Nr 2 - wydatki'!E303&gt;0,'Załącznik Nr 2 - wydatki'!E303,"")</f>
        <v>150000</v>
      </c>
      <c r="F207" s="62">
        <f>IF('Załącznik Nr 2 - wydatki'!F303&gt;0,'Załącznik Nr 2 - wydatki'!F303,"")</f>
        <v>25000</v>
      </c>
      <c r="G207" s="62">
        <f>IF('Załącznik Nr 2 - wydatki'!G303&gt;0,'Załącznik Nr 2 - wydatki'!G303,"")</f>
        <v>25000</v>
      </c>
      <c r="H207" s="62"/>
      <c r="I207" s="62">
        <f>IF('Załącznik Nr 2 - wydatki'!I303&gt;0,'Załącznik Nr 2 - wydatki'!I303,"")</f>
        <v>25000</v>
      </c>
      <c r="J207" s="62"/>
      <c r="K207" s="60">
        <f t="shared" si="41"/>
        <v>0.16666666666666666</v>
      </c>
    </row>
    <row r="208" spans="1:11" s="2" customFormat="1" ht="19.5" customHeight="1">
      <c r="A208" s="122"/>
      <c r="B208" s="104"/>
      <c r="C208" s="136" t="s">
        <v>104</v>
      </c>
      <c r="D208" s="204"/>
      <c r="E208" s="37">
        <f>IF('Załącznik Nr 2 - wydatki'!E304&gt;0,'Załącznik Nr 2 - wydatki'!E304,"")</f>
        <v>170000</v>
      </c>
      <c r="F208" s="62">
        <f>IF('Załącznik Nr 2 - wydatki'!F304&gt;0,'Załącznik Nr 2 - wydatki'!F304,"")</f>
        <v>50000</v>
      </c>
      <c r="G208" s="62">
        <f>IF('Załącznik Nr 2 - wydatki'!G304&gt;0,'Załącznik Nr 2 - wydatki'!G304,"")</f>
        <v>50000</v>
      </c>
      <c r="H208" s="62"/>
      <c r="I208" s="62">
        <f>IF('Załącznik Nr 2 - wydatki'!I304&gt;0,'Załącznik Nr 2 - wydatki'!I304,"")</f>
        <v>50000</v>
      </c>
      <c r="J208" s="62"/>
      <c r="K208" s="60">
        <f t="shared" si="41"/>
        <v>0.29411764705882354</v>
      </c>
    </row>
    <row r="209" spans="1:11" s="2" customFormat="1" ht="19.5" customHeight="1">
      <c r="A209" s="122"/>
      <c r="B209" s="104"/>
      <c r="C209" s="136" t="s">
        <v>105</v>
      </c>
      <c r="D209" s="204"/>
      <c r="E209" s="37">
        <f>IF('Załącznik Nr 2 - wydatki'!E305&gt;0,'Załącznik Nr 2 - wydatki'!E305,"")</f>
        <v>251627</v>
      </c>
      <c r="F209" s="37">
        <f>IF('Załącznik Nr 2 - wydatki'!F305&gt;0,'Załącznik Nr 2 - wydatki'!F305,"")</f>
        <v>90000</v>
      </c>
      <c r="G209" s="37">
        <f>IF('Załącznik Nr 2 - wydatki'!G305&gt;0,'Załącznik Nr 2 - wydatki'!G305,"")</f>
        <v>90000</v>
      </c>
      <c r="H209" s="37">
        <f>IF('Załącznik Nr 2 - wydatki'!H305&gt;0,'Załącznik Nr 2 - wydatki'!H305,"")</f>
      </c>
      <c r="I209" s="37">
        <f>IF('Załącznik Nr 2 - wydatki'!I305&gt;0,'Załącznik Nr 2 - wydatki'!I305,"")</f>
        <v>90000</v>
      </c>
      <c r="J209" s="37">
        <f>IF('Załącznik Nr 2 - wydatki'!J305&gt;0,'Załącznik Nr 2 - wydatki'!J305,"")</f>
      </c>
      <c r="K209" s="60">
        <f t="shared" si="41"/>
        <v>0.3576722688741669</v>
      </c>
    </row>
    <row r="210" spans="1:11" s="2" customFormat="1" ht="19.5" customHeight="1">
      <c r="A210" s="122"/>
      <c r="B210" s="104"/>
      <c r="C210" s="136"/>
      <c r="D210" s="204"/>
      <c r="E210" s="37"/>
      <c r="F210" s="37"/>
      <c r="G210" s="37"/>
      <c r="H210" s="37"/>
      <c r="I210" s="37"/>
      <c r="J210" s="37"/>
      <c r="K210" s="60"/>
    </row>
    <row r="211" spans="1:11" s="4" customFormat="1" ht="18" customHeight="1">
      <c r="A211" s="116"/>
      <c r="B211" s="96">
        <v>80104</v>
      </c>
      <c r="C211" s="146" t="s">
        <v>441</v>
      </c>
      <c r="D211" s="200"/>
      <c r="E211" s="25">
        <f aca="true" t="shared" si="42" ref="E211:J211">SUM(E212:E214)</f>
        <v>5921153</v>
      </c>
      <c r="F211" s="25">
        <f t="shared" si="42"/>
        <v>6359959</v>
      </c>
      <c r="G211" s="25">
        <f t="shared" si="42"/>
        <v>6279959</v>
      </c>
      <c r="H211" s="25">
        <f t="shared" si="42"/>
        <v>0</v>
      </c>
      <c r="I211" s="25">
        <f t="shared" si="42"/>
        <v>6279959</v>
      </c>
      <c r="J211" s="25">
        <f t="shared" si="42"/>
        <v>0</v>
      </c>
      <c r="K211" s="60">
        <f t="shared" si="41"/>
        <v>1.0605973194747713</v>
      </c>
    </row>
    <row r="212" spans="1:11" ht="27.75" customHeight="1">
      <c r="A212" s="74"/>
      <c r="B212" s="97"/>
      <c r="C212" s="132" t="s">
        <v>82</v>
      </c>
      <c r="D212" s="71">
        <v>2540</v>
      </c>
      <c r="E212" s="37">
        <f>IF('Załącznik Nr 2 - wydatki'!E311&gt;0,'Załącznik Nr 2 - wydatki'!E311,"")</f>
        <v>1178760</v>
      </c>
      <c r="F212" s="37">
        <f>IF('Załącznik Nr 2 - wydatki'!F311&gt;0,'Załącznik Nr 2 - wydatki'!F311,"")</f>
        <v>1225086</v>
      </c>
      <c r="G212" s="37">
        <f>IF('Załącznik Nr 2 - wydatki'!G311&gt;0,'Załącznik Nr 2 - wydatki'!G311,"")</f>
        <v>1225086</v>
      </c>
      <c r="H212" s="37">
        <f>IF('Załącznik Nr 2 - wydatki'!H311&gt;0,'Załącznik Nr 2 - wydatki'!H311,"")</f>
      </c>
      <c r="I212" s="37">
        <f>IF('Załącznik Nr 2 - wydatki'!I311&gt;0,'Załącznik Nr 2 - wydatki'!I311,"")</f>
        <v>1225086</v>
      </c>
      <c r="J212" s="37">
        <f>IF('Załącznik Nr 2 - wydatki'!J311&gt;0,'Załącznik Nr 2 - wydatki'!J311,"")</f>
      </c>
      <c r="K212" s="60">
        <f t="shared" si="41"/>
        <v>1.0393006209915505</v>
      </c>
    </row>
    <row r="213" spans="1:11" ht="27.75" customHeight="1">
      <c r="A213" s="74"/>
      <c r="B213" s="94"/>
      <c r="C213" s="149" t="s">
        <v>81</v>
      </c>
      <c r="D213" s="73">
        <v>2650</v>
      </c>
      <c r="E213" s="37">
        <f>IF('Załącznik Nr 2 - wydatki'!E312&gt;0,'Załącznik Nr 2 - wydatki'!E312,"")</f>
        <v>4605593</v>
      </c>
      <c r="F213" s="37">
        <f>IF('Załącznik Nr 2 - wydatki'!F312&gt;0,'Załącznik Nr 2 - wydatki'!F312,"")</f>
        <v>4892873</v>
      </c>
      <c r="G213" s="37">
        <f>IF('Załącznik Nr 2 - wydatki'!G312&gt;0,'Załącznik Nr 2 - wydatki'!G312,"")</f>
        <v>4812873</v>
      </c>
      <c r="H213" s="37">
        <f>IF('Załącznik Nr 2 - wydatki'!H312&gt;0,'Załącznik Nr 2 - wydatki'!H312,"")</f>
      </c>
      <c r="I213" s="37">
        <f>IF('Załącznik Nr 2 - wydatki'!I312&gt;0,'Załącznik Nr 2 - wydatki'!I312,"")</f>
        <v>4812873</v>
      </c>
      <c r="J213" s="37">
        <f>IF('Załącznik Nr 2 - wydatki'!J312&gt;0,'Załącznik Nr 2 - wydatki'!J312,"")</f>
      </c>
      <c r="K213" s="60">
        <f t="shared" si="41"/>
        <v>1.0450061479596655</v>
      </c>
    </row>
    <row r="214" spans="1:11" ht="48" customHeight="1">
      <c r="A214" s="74"/>
      <c r="B214" s="97"/>
      <c r="C214" s="134" t="s">
        <v>11</v>
      </c>
      <c r="D214" s="73">
        <v>6210</v>
      </c>
      <c r="E214" s="37">
        <f>IF('Załącznik Nr 2 - wydatki'!E313&gt;0,'Załącznik Nr 2 - wydatki'!E313,"")</f>
        <v>136800</v>
      </c>
      <c r="F214" s="37">
        <f>IF('Załącznik Nr 2 - wydatki'!F313&gt;0,'Załącznik Nr 2 - wydatki'!F313,"")</f>
        <v>242000</v>
      </c>
      <c r="G214" s="37">
        <f>IF('Załącznik Nr 2 - wydatki'!G313&gt;0,'Załącznik Nr 2 - wydatki'!G313,"")</f>
        <v>242000</v>
      </c>
      <c r="H214" s="37">
        <f>IF('Załącznik Nr 2 - wydatki'!H313&gt;0,'Załącznik Nr 2 - wydatki'!H313,"")</f>
      </c>
      <c r="I214" s="37">
        <f>IF('Załącznik Nr 2 - wydatki'!I313&gt;0,'Załącznik Nr 2 - wydatki'!I313,"")</f>
        <v>242000</v>
      </c>
      <c r="J214" s="37">
        <f>IF('Załącznik Nr 2 - wydatki'!J313&gt;0,'Załącznik Nr 2 - wydatki'!J313,"")</f>
      </c>
      <c r="K214" s="60">
        <f t="shared" si="41"/>
        <v>1.7690058479532165</v>
      </c>
    </row>
    <row r="215" spans="1:11" s="4" customFormat="1" ht="18" customHeight="1">
      <c r="A215" s="116"/>
      <c r="B215" s="95">
        <v>80110</v>
      </c>
      <c r="C215" s="148" t="s">
        <v>218</v>
      </c>
      <c r="D215" s="202"/>
      <c r="E215" s="38">
        <f aca="true" t="shared" si="43" ref="E215:J215">SUM(E216:E221)</f>
        <v>14025441</v>
      </c>
      <c r="F215" s="38">
        <f t="shared" si="43"/>
        <v>11935078</v>
      </c>
      <c r="G215" s="38">
        <f t="shared" si="43"/>
        <v>11684824</v>
      </c>
      <c r="H215" s="38">
        <f t="shared" si="43"/>
        <v>0</v>
      </c>
      <c r="I215" s="38">
        <f t="shared" si="43"/>
        <v>11684824</v>
      </c>
      <c r="J215" s="38">
        <f t="shared" si="43"/>
        <v>0</v>
      </c>
      <c r="K215" s="60">
        <f t="shared" si="41"/>
        <v>0.8331163348090088</v>
      </c>
    </row>
    <row r="216" spans="1:11" ht="24">
      <c r="A216" s="74"/>
      <c r="B216" s="94"/>
      <c r="C216" s="132" t="s">
        <v>82</v>
      </c>
      <c r="D216" s="71">
        <v>2540</v>
      </c>
      <c r="E216" s="37">
        <f>IF('Załącznik Nr 2 - wydatki'!E315&gt;0,'Załącznik Nr 2 - wydatki'!E315,"")</f>
        <v>644478</v>
      </c>
      <c r="F216" s="37">
        <f>IF('Załącznik Nr 2 - wydatki'!F315&gt;0,'Załącznik Nr 2 - wydatki'!F315,"")</f>
        <v>582889</v>
      </c>
      <c r="G216" s="37">
        <f>IF('Załącznik Nr 2 - wydatki'!G315&gt;0,'Załącznik Nr 2 - wydatki'!G315,"")</f>
        <v>582889</v>
      </c>
      <c r="H216" s="37">
        <f>IF('Załącznik Nr 2 - wydatki'!H315&gt;0,'Załącznik Nr 2 - wydatki'!H315,"")</f>
      </c>
      <c r="I216" s="37">
        <f>IF('Załącznik Nr 2 - wydatki'!I315&gt;0,'Załącznik Nr 2 - wydatki'!I315,"")</f>
        <v>582889</v>
      </c>
      <c r="J216" s="37">
        <f>IF('Załącznik Nr 2 - wydatki'!J315&gt;0,'Załącznik Nr 2 - wydatki'!J315,"")</f>
      </c>
      <c r="K216" s="60">
        <f t="shared" si="41"/>
        <v>0.9044358379960216</v>
      </c>
    </row>
    <row r="217" spans="1:11" ht="48">
      <c r="A217" s="74"/>
      <c r="B217" s="94"/>
      <c r="C217" s="136" t="s">
        <v>26</v>
      </c>
      <c r="D217" s="73">
        <v>2590</v>
      </c>
      <c r="E217" s="37">
        <f>IF('Załącznik Nr 2 - wydatki'!E316&gt;0,'Załącznik Nr 2 - wydatki'!E316,"")</f>
        <v>255116</v>
      </c>
      <c r="F217" s="37">
        <f>IF('Załącznik Nr 2 - wydatki'!F316&gt;0,'Załącznik Nr 2 - wydatki'!F316,"")</f>
        <v>465933</v>
      </c>
      <c r="G217" s="37">
        <f>IF('Załącznik Nr 2 - wydatki'!G316&gt;0,'Załącznik Nr 2 - wydatki'!G316,"")</f>
        <v>465933</v>
      </c>
      <c r="H217" s="37">
        <f>IF('Załącznik Nr 2 - wydatki'!H316&gt;0,'Załącznik Nr 2 - wydatki'!H316,"")</f>
      </c>
      <c r="I217" s="37">
        <f>IF('Załącznik Nr 2 - wydatki'!I316&gt;0,'Załącznik Nr 2 - wydatki'!I316,"")</f>
        <v>465933</v>
      </c>
      <c r="J217" s="37">
        <f>IF('Załącznik Nr 2 - wydatki'!J316&gt;0,'Załącznik Nr 2 - wydatki'!J316,"")</f>
      </c>
      <c r="K217" s="60">
        <f t="shared" si="41"/>
        <v>1.8263574217218834</v>
      </c>
    </row>
    <row r="218" spans="1:11" s="2" customFormat="1" ht="12.75">
      <c r="A218" s="122"/>
      <c r="B218" s="104"/>
      <c r="C218" s="81" t="s">
        <v>90</v>
      </c>
      <c r="D218" s="204">
        <v>2650</v>
      </c>
      <c r="E218" s="37">
        <f>IF('Załącznik Nr 2 - wydatki'!E317&gt;0,'Załącznik Nr 2 - wydatki'!E317,"")</f>
        <v>10541053</v>
      </c>
      <c r="F218" s="37">
        <f>IF('Załącznik Nr 2 - wydatki'!F317&gt;0,'Załącznik Nr 2 - wydatki'!F317,"")</f>
        <v>10791256</v>
      </c>
      <c r="G218" s="37">
        <f>IF('Załącznik Nr 2 - wydatki'!G317&gt;0,'Załącznik Nr 2 - wydatki'!G317,"")</f>
        <v>10541002</v>
      </c>
      <c r="H218" s="37">
        <f>IF('Załącznik Nr 2 - wydatki'!H317&gt;0,'Załącznik Nr 2 - wydatki'!H317,"")</f>
      </c>
      <c r="I218" s="37">
        <f>IF('Załącznik Nr 2 - wydatki'!I317&gt;0,'Załącznik Nr 2 - wydatki'!I317,"")</f>
        <v>10541002</v>
      </c>
      <c r="J218" s="37">
        <f>IF('Załącznik Nr 2 - wydatki'!J317&gt;0,'Załącznik Nr 2 - wydatki'!J317,"")</f>
      </c>
      <c r="K218" s="60">
        <f t="shared" si="41"/>
        <v>0.9999951617736862</v>
      </c>
    </row>
    <row r="219" spans="1:11" s="2" customFormat="1" ht="24">
      <c r="A219" s="122"/>
      <c r="B219" s="104"/>
      <c r="C219" s="436" t="s">
        <v>173</v>
      </c>
      <c r="D219" s="204">
        <v>6058</v>
      </c>
      <c r="E219" s="37">
        <f>IF('Załącznik Nr 2 - wydatki'!E318&gt;0,'Załącznik Nr 2 - wydatki'!E318,"")</f>
        <v>1848301</v>
      </c>
      <c r="F219" s="37">
        <f>IF('Załącznik Nr 2 - wydatki'!F318&gt;0,'Załącznik Nr 2 - wydatki'!F318,"")</f>
      </c>
      <c r="G219" s="37">
        <f>IF('Załącznik Nr 2 - wydatki'!G318&gt;0,'Załącznik Nr 2 - wydatki'!G318,"")</f>
      </c>
      <c r="H219" s="37">
        <f>IF('Załącznik Nr 2 - wydatki'!H318&gt;0,'Załącznik Nr 2 - wydatki'!H318,"")</f>
      </c>
      <c r="I219" s="37">
        <f>IF('Załącznik Nr 2 - wydatki'!I318&gt;0,'Załącznik Nr 2 - wydatki'!I318,"")</f>
      </c>
      <c r="J219" s="37">
        <f>IF('Załącznik Nr 2 - wydatki'!J320&gt;0,'Załącznik Nr 2 - wydatki'!J320,"")</f>
      </c>
      <c r="K219" s="60"/>
    </row>
    <row r="220" spans="1:11" s="2" customFormat="1" ht="24">
      <c r="A220" s="122"/>
      <c r="B220" s="104"/>
      <c r="C220" s="436" t="s">
        <v>173</v>
      </c>
      <c r="D220" s="204">
        <v>6059</v>
      </c>
      <c r="E220" s="37">
        <f>IF('Załącznik Nr 2 - wydatki'!E319&gt;0,'Załącznik Nr 2 - wydatki'!E319,"")</f>
        <v>641695</v>
      </c>
      <c r="F220" s="37">
        <f>IF('Załącznik Nr 2 - wydatki'!F319&gt;0,'Załącznik Nr 2 - wydatki'!F319,"")</f>
      </c>
      <c r="G220" s="37">
        <f>IF('Załącznik Nr 2 - wydatki'!G319&gt;0,'Załącznik Nr 2 - wydatki'!G319,"")</f>
      </c>
      <c r="H220" s="37">
        <f>IF('Załącznik Nr 2 - wydatki'!H319&gt;0,'Załącznik Nr 2 - wydatki'!H319,"")</f>
      </c>
      <c r="I220" s="37">
        <f>IF('Załącznik Nr 2 - wydatki'!I319&gt;0,'Załącznik Nr 2 - wydatki'!I319,"")</f>
      </c>
      <c r="J220" s="37">
        <f>IF('Załącznik Nr 2 - wydatki'!J319&gt;0,'Załącznik Nr 2 - wydatki'!J319,"")</f>
      </c>
      <c r="K220" s="60"/>
    </row>
    <row r="221" spans="1:11" s="2" customFormat="1" ht="48">
      <c r="A221" s="122"/>
      <c r="B221" s="110"/>
      <c r="C221" s="134" t="s">
        <v>11</v>
      </c>
      <c r="D221" s="204">
        <v>6210</v>
      </c>
      <c r="E221" s="37">
        <f>IF('Załącznik Nr 2 - wydatki'!E320&gt;0,'Załącznik Nr 2 - wydatki'!E320,"")</f>
        <v>94798</v>
      </c>
      <c r="F221" s="37">
        <f>IF('Załącznik Nr 2 - wydatki'!F320&gt;0,'Załącznik Nr 2 - wydatki'!F320,"")</f>
        <v>95000</v>
      </c>
      <c r="G221" s="37">
        <f>IF('Załącznik Nr 2 - wydatki'!G320&gt;0,'Załącznik Nr 2 - wydatki'!G320,"")</f>
        <v>95000</v>
      </c>
      <c r="H221" s="37"/>
      <c r="I221" s="37">
        <f>IF('Załącznik Nr 2 - wydatki'!I320&gt;0,'Załącznik Nr 2 - wydatki'!I320,"")</f>
        <v>95000</v>
      </c>
      <c r="J221" s="37"/>
      <c r="K221" s="60">
        <f t="shared" si="41"/>
        <v>1.0021308466423342</v>
      </c>
    </row>
    <row r="222" spans="1:11" ht="18" customHeight="1">
      <c r="A222" s="74"/>
      <c r="B222" s="96" t="s">
        <v>282</v>
      </c>
      <c r="C222" s="146" t="s">
        <v>283</v>
      </c>
      <c r="D222" s="206"/>
      <c r="E222" s="25">
        <f aca="true" t="shared" si="44" ref="E222:J222">SUM(E223)</f>
        <v>11308</v>
      </c>
      <c r="F222" s="25">
        <f t="shared" si="44"/>
        <v>11308</v>
      </c>
      <c r="G222" s="25">
        <f t="shared" si="44"/>
        <v>11308</v>
      </c>
      <c r="H222" s="25">
        <f t="shared" si="44"/>
        <v>0</v>
      </c>
      <c r="I222" s="25">
        <f t="shared" si="44"/>
        <v>11308</v>
      </c>
      <c r="J222" s="25">
        <f t="shared" si="44"/>
        <v>0</v>
      </c>
      <c r="K222" s="60">
        <f t="shared" si="41"/>
        <v>1</v>
      </c>
    </row>
    <row r="223" spans="1:11" ht="12.75">
      <c r="A223" s="74"/>
      <c r="B223" s="97"/>
      <c r="C223" s="81" t="s">
        <v>119</v>
      </c>
      <c r="D223" s="71">
        <v>4300</v>
      </c>
      <c r="E223" s="37">
        <f>IF('Załącznik Nr 2 - wydatki'!E324&gt;0,'Załącznik Nr 2 - wydatki'!E324,"")</f>
        <v>11308</v>
      </c>
      <c r="F223" s="37">
        <f>IF('Załącznik Nr 2 - wydatki'!F324&gt;0,'Załącznik Nr 2 - wydatki'!F324,"")</f>
        <v>11308</v>
      </c>
      <c r="G223" s="37">
        <f>IF('Załącznik Nr 2 - wydatki'!G324&gt;0,'Załącznik Nr 2 - wydatki'!G324,"")</f>
        <v>11308</v>
      </c>
      <c r="H223" s="37">
        <f>IF('Załącznik Nr 2 - wydatki'!H324&gt;0,'Załącznik Nr 2 - wydatki'!H324,"")</f>
      </c>
      <c r="I223" s="37">
        <f>IF('Załącznik Nr 2 - wydatki'!I324&gt;0,'Załącznik Nr 2 - wydatki'!I324,"")</f>
        <v>11308</v>
      </c>
      <c r="J223" s="37">
        <f>IF('Załącznik Nr 2 - wydatki'!J324&gt;0,'Załącznik Nr 2 - wydatki'!J324,"")</f>
      </c>
      <c r="K223" s="60">
        <f t="shared" si="41"/>
        <v>1</v>
      </c>
    </row>
    <row r="224" spans="1:11" s="5" customFormat="1" ht="24.75" customHeight="1">
      <c r="A224" s="74"/>
      <c r="B224" s="96" t="s">
        <v>293</v>
      </c>
      <c r="C224" s="146" t="s">
        <v>294</v>
      </c>
      <c r="D224" s="206"/>
      <c r="E224" s="25">
        <f aca="true" t="shared" si="45" ref="E224:J224">SUM(E225:E233)</f>
        <v>305241</v>
      </c>
      <c r="F224" s="25">
        <f t="shared" si="45"/>
        <v>179429</v>
      </c>
      <c r="G224" s="25">
        <f t="shared" si="45"/>
        <v>179429</v>
      </c>
      <c r="H224" s="25">
        <f t="shared" si="45"/>
        <v>179429</v>
      </c>
      <c r="I224" s="25">
        <f t="shared" si="45"/>
        <v>0</v>
      </c>
      <c r="J224" s="25">
        <f t="shared" si="45"/>
        <v>0</v>
      </c>
      <c r="K224" s="60">
        <f t="shared" si="41"/>
        <v>0.5878273233281244</v>
      </c>
    </row>
    <row r="225" spans="1:11" s="5" customFormat="1" ht="21.75" customHeight="1">
      <c r="A225" s="73"/>
      <c r="B225" s="97"/>
      <c r="C225" s="81" t="s">
        <v>113</v>
      </c>
      <c r="D225" s="71">
        <v>4010</v>
      </c>
      <c r="E225" s="37">
        <f>IF('Załącznik Nr 2 - wydatki'!E369&gt;0,'Załącznik Nr 2 - wydatki'!E369,"")</f>
        <v>106060</v>
      </c>
      <c r="F225" s="37">
        <f>IF('Załącznik Nr 2 - wydatki'!F369&gt;0,'Załącznik Nr 2 - wydatki'!F369,"")</f>
      </c>
      <c r="G225" s="37">
        <f>IF('Załącznik Nr 2 - wydatki'!G369&gt;0,'Załącznik Nr 2 - wydatki'!G369,"")</f>
      </c>
      <c r="H225" s="37">
        <f>IF('Załącznik Nr 2 - wydatki'!H369&gt;0,'Załącznik Nr 2 - wydatki'!H369,"")</f>
      </c>
      <c r="I225" s="37">
        <f>IF('Załącznik Nr 2 - wydatki'!I369&gt;0,'Załącznik Nr 2 - wydatki'!I369,"")</f>
      </c>
      <c r="J225" s="37">
        <f>IF('Załącznik Nr 2 - wydatki'!J369&gt;0,'Załącznik Nr 2 - wydatki'!J369,"")</f>
      </c>
      <c r="K225" s="60"/>
    </row>
    <row r="226" spans="1:11" s="5" customFormat="1" ht="21.75" customHeight="1">
      <c r="A226" s="74"/>
      <c r="B226" s="94"/>
      <c r="C226" s="154" t="s">
        <v>115</v>
      </c>
      <c r="D226" s="71">
        <v>4110</v>
      </c>
      <c r="E226" s="37">
        <f>IF('Załącznik Nr 2 - wydatki'!E370&gt;0,'Załącznik Nr 2 - wydatki'!E370,"")</f>
        <v>19096</v>
      </c>
      <c r="F226" s="37">
        <f>IF('Załącznik Nr 2 - wydatki'!F370&gt;0,'Załącznik Nr 2 - wydatki'!F370,"")</f>
      </c>
      <c r="G226" s="37">
        <f>IF('Załącznik Nr 2 - wydatki'!G370&gt;0,'Załącznik Nr 2 - wydatki'!G370,"")</f>
      </c>
      <c r="H226" s="37">
        <f>IF('Załącznik Nr 2 - wydatki'!H370&gt;0,'Załącznik Nr 2 - wydatki'!H370,"")</f>
      </c>
      <c r="I226" s="37">
        <f>IF('Załącznik Nr 2 - wydatki'!I370&gt;0,'Załącznik Nr 2 - wydatki'!I370,"")</f>
      </c>
      <c r="J226" s="37">
        <f>IF('Załącznik Nr 2 - wydatki'!J370&gt;0,'Załącznik Nr 2 - wydatki'!J370,"")</f>
      </c>
      <c r="K226" s="60"/>
    </row>
    <row r="227" spans="1:11" s="5" customFormat="1" ht="21.75" customHeight="1">
      <c r="A227" s="74"/>
      <c r="B227" s="94"/>
      <c r="C227" s="81" t="s">
        <v>187</v>
      </c>
      <c r="D227" s="71">
        <v>4120</v>
      </c>
      <c r="E227" s="37">
        <f>IF('Załącznik Nr 2 - wydatki'!E371&gt;0,'Załącznik Nr 2 - wydatki'!E371,"")</f>
        <v>2606</v>
      </c>
      <c r="F227" s="37">
        <f>IF('Załącznik Nr 2 - wydatki'!F371&gt;0,'Załącznik Nr 2 - wydatki'!F371,"")</f>
      </c>
      <c r="G227" s="37">
        <f>IF('Załącznik Nr 2 - wydatki'!G371&gt;0,'Załącznik Nr 2 - wydatki'!G371,"")</f>
      </c>
      <c r="H227" s="37">
        <f>IF('Załącznik Nr 2 - wydatki'!H371&gt;0,'Załącznik Nr 2 - wydatki'!H371,"")</f>
      </c>
      <c r="I227" s="37">
        <f>IF('Załącznik Nr 2 - wydatki'!I371&gt;0,'Załącznik Nr 2 - wydatki'!I371,"")</f>
      </c>
      <c r="J227" s="37">
        <f>IF('Załącznik Nr 2 - wydatki'!J371&gt;0,'Załącznik Nr 2 - wydatki'!J371,"")</f>
      </c>
      <c r="K227" s="60"/>
    </row>
    <row r="228" spans="1:11" s="5" customFormat="1" ht="21.75" customHeight="1">
      <c r="A228" s="74"/>
      <c r="B228" s="94"/>
      <c r="C228" s="134" t="s">
        <v>163</v>
      </c>
      <c r="D228" s="71">
        <v>4210</v>
      </c>
      <c r="E228" s="37">
        <f>IF('Załącznik Nr 2 - wydatki'!E372&gt;0,'Załącznik Nr 2 - wydatki'!E372,"")</f>
        <v>7795</v>
      </c>
      <c r="F228" s="37">
        <f>IF('Załącznik Nr 2 - wydatki'!F372&gt;0,'Załącznik Nr 2 - wydatki'!F372,"")</f>
      </c>
      <c r="G228" s="37">
        <f>IF('Załącznik Nr 2 - wydatki'!G372&gt;0,'Załącznik Nr 2 - wydatki'!G372,"")</f>
      </c>
      <c r="H228" s="37">
        <f>IF('Załącznik Nr 2 - wydatki'!H372&gt;0,'Załącznik Nr 2 - wydatki'!H372,"")</f>
      </c>
      <c r="I228" s="37">
        <f>IF('Załącznik Nr 2 - wydatki'!I372&gt;0,'Załącznik Nr 2 - wydatki'!I372,"")</f>
      </c>
      <c r="J228" s="37">
        <f>IF('Załącznik Nr 2 - wydatki'!J372&gt;0,'Załącznik Nr 2 - wydatki'!J372,"")</f>
      </c>
      <c r="K228" s="60"/>
    </row>
    <row r="229" spans="1:11" s="5" customFormat="1" ht="21.75" customHeight="1">
      <c r="A229" s="74"/>
      <c r="B229" s="94"/>
      <c r="C229" s="453" t="s">
        <v>114</v>
      </c>
      <c r="D229" s="73">
        <v>4040</v>
      </c>
      <c r="E229" s="37">
        <f>IF('Załącznik Nr 2 - wydatki'!E373&gt;0,'Załącznik Nr 2 - wydatki'!E373,"")</f>
        <v>4437</v>
      </c>
      <c r="F229" s="37">
        <f>IF('Załącznik Nr 2 - wydatki'!F373&gt;0,'Załącznik Nr 2 - wydatki'!F373,"")</f>
      </c>
      <c r="G229" s="37">
        <f>IF('Załącznik Nr 2 - wydatki'!G373&gt;0,'Załącznik Nr 2 - wydatki'!G373,"")</f>
      </c>
      <c r="H229" s="37">
        <f>IF('Załącznik Nr 2 - wydatki'!H373&gt;0,'Załącznik Nr 2 - wydatki'!H373,"")</f>
      </c>
      <c r="I229" s="37">
        <f>IF('Załącznik Nr 2 - wydatki'!I373&gt;0,'Załącznik Nr 2 - wydatki'!I373,"")</f>
      </c>
      <c r="J229" s="37">
        <f>IF('Załącznik Nr 2 - wydatki'!J373&gt;0,'Załącznik Nr 2 - wydatki'!J373,"")</f>
      </c>
      <c r="K229" s="60"/>
    </row>
    <row r="230" spans="1:11" s="5" customFormat="1" ht="16.5" customHeight="1">
      <c r="A230" s="74"/>
      <c r="B230" s="94"/>
      <c r="C230" s="136" t="s">
        <v>198</v>
      </c>
      <c r="D230" s="73">
        <v>4300</v>
      </c>
      <c r="E230" s="37">
        <f>IF('Załącznik Nr 2 - wydatki'!E374&gt;0,'Załącznik Nr 2 - wydatki'!E374,"")</f>
        <v>150894</v>
      </c>
      <c r="F230" s="37">
        <f>IF('Załącznik Nr 2 - wydatki'!F374&gt;0,'Załącznik Nr 2 - wydatki'!F374,"")</f>
        <v>179429</v>
      </c>
      <c r="G230" s="37">
        <f>IF('Załącznik Nr 2 - wydatki'!G374&gt;0,'Załącznik Nr 2 - wydatki'!G374,"")</f>
        <v>179429</v>
      </c>
      <c r="H230" s="37">
        <f>IF('Załącznik Nr 2 - wydatki'!H374&gt;0,'Załącznik Nr 2 - wydatki'!H374,"")</f>
        <v>179429</v>
      </c>
      <c r="I230" s="37">
        <f>IF('Załącznik Nr 2 - wydatki'!I374&gt;0,'Załącznik Nr 2 - wydatki'!I374,"")</f>
      </c>
      <c r="J230" s="37">
        <f>IF('Załącznik Nr 2 - wydatki'!J374&gt;0,'Załącznik Nr 2 - wydatki'!J374,"")</f>
      </c>
      <c r="K230" s="60">
        <f t="shared" si="41"/>
        <v>1.1891062600235927</v>
      </c>
    </row>
    <row r="231" spans="1:11" s="5" customFormat="1" ht="22.5" customHeight="1">
      <c r="A231" s="74"/>
      <c r="B231" s="97"/>
      <c r="C231" s="136" t="s">
        <v>120</v>
      </c>
      <c r="D231" s="73">
        <v>4410</v>
      </c>
      <c r="E231" s="37">
        <f>IF('Załącznik Nr 2 - wydatki'!E376&gt;0,'Załącznik Nr 2 - wydatki'!E376,"")</f>
        <v>5492</v>
      </c>
      <c r="F231" s="37">
        <f>IF('Załącznik Nr 2 - wydatki'!F376&gt;0,'Załącznik Nr 2 - wydatki'!F376,"")</f>
      </c>
      <c r="G231" s="37">
        <f>IF('Załącznik Nr 2 - wydatki'!G376&gt;0,'Załącznik Nr 2 - wydatki'!G376,"")</f>
      </c>
      <c r="H231" s="37">
        <f>IF('Załącznik Nr 2 - wydatki'!H376&gt;0,'Załącznik Nr 2 - wydatki'!H376,"")</f>
      </c>
      <c r="I231" s="37">
        <f>IF('Załącznik Nr 2 - wydatki'!I376&gt;0,'Załącznik Nr 2 - wydatki'!I376,"")</f>
      </c>
      <c r="J231" s="37">
        <f>IF('Załącznik Nr 2 - wydatki'!J376&gt;0,'Załącznik Nr 2 - wydatki'!J376,"")</f>
      </c>
      <c r="K231" s="60"/>
    </row>
    <row r="232" spans="1:11" s="5" customFormat="1" ht="22.5" customHeight="1">
      <c r="A232" s="74"/>
      <c r="B232" s="94"/>
      <c r="C232" s="453" t="s">
        <v>375</v>
      </c>
      <c r="D232" s="73">
        <v>4170</v>
      </c>
      <c r="E232" s="37">
        <f>IF('Załącznik Nr 2 - wydatki'!E377&gt;0,'Załącznik Nr 2 - wydatki'!E377,"")</f>
        <v>1661</v>
      </c>
      <c r="F232" s="37">
        <f>IF('Załącznik Nr 2 - wydatki'!F377&gt;0,'Załącznik Nr 2 - wydatki'!F377,"")</f>
      </c>
      <c r="G232" s="37">
        <f>IF('Załącznik Nr 2 - wydatki'!G377&gt;0,'Załącznik Nr 2 - wydatki'!G377,"")</f>
      </c>
      <c r="H232" s="37">
        <f>IF('Załącznik Nr 2 - wydatki'!H377&gt;0,'Załącznik Nr 2 - wydatki'!H377,"")</f>
      </c>
      <c r="I232" s="37">
        <f>IF('Załącznik Nr 2 - wydatki'!I377&gt;0,'Załącznik Nr 2 - wydatki'!I377,"")</f>
      </c>
      <c r="J232" s="37">
        <f>IF('Załącznik Nr 2 - wydatki'!J377&gt;0,'Załącznik Nr 2 - wydatki'!J377,"")</f>
      </c>
      <c r="K232" s="60"/>
    </row>
    <row r="233" spans="1:11" s="5" customFormat="1" ht="22.5" customHeight="1">
      <c r="A233" s="74"/>
      <c r="B233" s="94"/>
      <c r="C233" s="453" t="s">
        <v>277</v>
      </c>
      <c r="D233" s="73">
        <v>6060</v>
      </c>
      <c r="E233" s="37">
        <f>IF('Załącznik Nr 2 - wydatki'!E378&gt;0,'Załącznik Nr 2 - wydatki'!E378,"")</f>
        <v>7200</v>
      </c>
      <c r="F233" s="37">
        <f>IF('Załącznik Nr 2 - wydatki'!F378&gt;0,'Załącznik Nr 2 - wydatki'!F378,"")</f>
      </c>
      <c r="G233" s="37">
        <f>IF('Załącznik Nr 2 - wydatki'!G378&gt;0,'Załącznik Nr 2 - wydatki'!G378,"")</f>
      </c>
      <c r="H233" s="37">
        <f>IF('Załącznik Nr 2 - wydatki'!H378&gt;0,'Załącznik Nr 2 - wydatki'!H378,"")</f>
      </c>
      <c r="I233" s="37">
        <f>IF('Załącznik Nr 2 - wydatki'!I378&gt;0,'Załącznik Nr 2 - wydatki'!I378,"")</f>
      </c>
      <c r="J233" s="37">
        <f>IF('Załącznik Nr 2 - wydatki'!J378&gt;0,'Załącznik Nr 2 - wydatki'!J378,"")</f>
      </c>
      <c r="K233" s="60"/>
    </row>
    <row r="234" spans="1:11" s="9" customFormat="1" ht="24.75" customHeight="1">
      <c r="A234" s="116"/>
      <c r="B234" s="95">
        <v>80195</v>
      </c>
      <c r="C234" s="148" t="s">
        <v>126</v>
      </c>
      <c r="D234" s="202"/>
      <c r="E234" s="38">
        <f aca="true" t="shared" si="46" ref="E234:J234">SUM(E235:E245)-E239</f>
        <v>491508</v>
      </c>
      <c r="F234" s="38">
        <f t="shared" si="46"/>
        <v>335569</v>
      </c>
      <c r="G234" s="38">
        <f t="shared" si="46"/>
        <v>335569</v>
      </c>
      <c r="H234" s="38">
        <f t="shared" si="46"/>
        <v>8554</v>
      </c>
      <c r="I234" s="38">
        <f t="shared" si="46"/>
        <v>327015</v>
      </c>
      <c r="J234" s="38">
        <f t="shared" si="46"/>
        <v>0</v>
      </c>
      <c r="K234" s="60">
        <f t="shared" si="41"/>
        <v>0.6827335465546848</v>
      </c>
    </row>
    <row r="235" spans="1:11" s="5" customFormat="1" ht="12.75">
      <c r="A235" s="74"/>
      <c r="B235" s="94"/>
      <c r="C235" s="480" t="s">
        <v>365</v>
      </c>
      <c r="D235" s="74">
        <v>4170</v>
      </c>
      <c r="E235" s="37">
        <f>IF('Załącznik Nr 2 - wydatki'!E380&gt;0,'Załącznik Nr 2 - wydatki'!E380,"")</f>
        <v>222</v>
      </c>
      <c r="F235" s="37">
        <f>IF('Załącznik Nr 2 - wydatki'!F380&gt;0,'Załącznik Nr 2 - wydatki'!F380,"")</f>
      </c>
      <c r="G235" s="37">
        <f>IF('Załącznik Nr 2 - wydatki'!G380&gt;0,'Załącznik Nr 2 - wydatki'!G380,"")</f>
      </c>
      <c r="H235" s="37">
        <f>IF('Załącznik Nr 2 - wydatki'!H380&gt;0,'Załącznik Nr 2 - wydatki'!H380,"")</f>
      </c>
      <c r="I235" s="37">
        <f>IF('Załącznik Nr 2 - wydatki'!I380&gt;0,'Załącznik Nr 2 - wydatki'!I380,"")</f>
      </c>
      <c r="J235" s="37">
        <f>IF('Załącznik Nr 2 - wydatki'!J380&gt;0,'Załącznik Nr 2 - wydatki'!J380,"")</f>
      </c>
      <c r="K235" s="60"/>
    </row>
    <row r="236" spans="1:11" s="5" customFormat="1" ht="12.75">
      <c r="A236" s="74"/>
      <c r="B236" s="94"/>
      <c r="C236" s="81" t="s">
        <v>169</v>
      </c>
      <c r="D236" s="71">
        <v>4300</v>
      </c>
      <c r="E236" s="37">
        <f>IF('Załącznik Nr 2 - wydatki'!E381&gt;0,'Załącznik Nr 2 - wydatki'!E381,"")</f>
        <v>10331</v>
      </c>
      <c r="F236" s="37">
        <f>IF('Załącznik Nr 2 - wydatki'!F381&gt;0,'Załącznik Nr 2 - wydatki'!F381,"")</f>
        <v>5000</v>
      </c>
      <c r="G236" s="37">
        <f>IF('Załącznik Nr 2 - wydatki'!G381&gt;0,'Załącznik Nr 2 - wydatki'!G381,"")</f>
        <v>5000</v>
      </c>
      <c r="H236" s="37">
        <f>IF('Załącznik Nr 2 - wydatki'!H381&gt;0,'Załącznik Nr 2 - wydatki'!H381,"")</f>
        <v>5000</v>
      </c>
      <c r="I236" s="37">
        <f>IF('Załącznik Nr 2 - wydatki'!I381&gt;0,'Załącznik Nr 2 - wydatki'!I381,"")</f>
      </c>
      <c r="J236" s="37">
        <f>IF('Załącznik Nr 2 - wydatki'!J381&gt;0,'Załącznik Nr 2 - wydatki'!J381,"")</f>
      </c>
      <c r="K236" s="60">
        <f t="shared" si="41"/>
        <v>0.4839802536056529</v>
      </c>
    </row>
    <row r="237" spans="1:11" s="5" customFormat="1" ht="12.75">
      <c r="A237" s="74"/>
      <c r="B237" s="94"/>
      <c r="C237" s="81" t="s">
        <v>122</v>
      </c>
      <c r="D237" s="71">
        <v>4440</v>
      </c>
      <c r="E237" s="37">
        <f>IF('Załącznik Nr 2 - wydatki'!E382&gt;0,'Załącznik Nr 2 - wydatki'!E382,"")</f>
        <v>314826</v>
      </c>
      <c r="F237" s="37">
        <f>IF('Załącznik Nr 2 - wydatki'!F382&gt;0,'Załącznik Nr 2 - wydatki'!F382,"")</f>
        <v>327015</v>
      </c>
      <c r="G237" s="37">
        <f>IF('Załącznik Nr 2 - wydatki'!G382&gt;0,'Załącznik Nr 2 - wydatki'!G382,"")</f>
        <v>327015</v>
      </c>
      <c r="H237" s="37">
        <f>IF('Załącznik Nr 2 - wydatki'!H382&gt;0,'Załącznik Nr 2 - wydatki'!H382,"")</f>
      </c>
      <c r="I237" s="37">
        <f>IF('Załącznik Nr 2 - wydatki'!I382&gt;0,'Załącznik Nr 2 - wydatki'!I382,"")</f>
        <v>327015</v>
      </c>
      <c r="J237" s="27"/>
      <c r="K237" s="60">
        <f t="shared" si="41"/>
        <v>1.0387166244211088</v>
      </c>
    </row>
    <row r="238" spans="1:11" s="5" customFormat="1" ht="12.75">
      <c r="A238" s="74"/>
      <c r="B238" s="94"/>
      <c r="C238" s="81" t="s">
        <v>163</v>
      </c>
      <c r="D238" s="71">
        <v>4210</v>
      </c>
      <c r="E238" s="37">
        <f>IF('Załącznik Nr 2 - wydatki'!E385&gt;0,'Załącznik Nr 2 - wydatki'!E385,"")</f>
        <v>78</v>
      </c>
      <c r="F238" s="37">
        <f>IF('Załącznik Nr 2 - wydatki'!F385&gt;0,'Załącznik Nr 2 - wydatki'!F385,"")</f>
      </c>
      <c r="G238" s="37">
        <f>IF('Załącznik Nr 2 - wydatki'!G385&gt;0,'Załącznik Nr 2 - wydatki'!G385,"")</f>
      </c>
      <c r="H238" s="37">
        <f>IF('Załącznik Nr 2 - wydatki'!H385&gt;0,'Załącznik Nr 2 - wydatki'!H385,"")</f>
      </c>
      <c r="I238" s="37">
        <f>IF('Załącznik Nr 2 - wydatki'!I385&gt;0,'Załącznik Nr 2 - wydatki'!I385,"")</f>
      </c>
      <c r="J238" s="37">
        <f>IF('Załącznik Nr 2 - wydatki'!J385&gt;0,'Załącznik Nr 2 - wydatki'!J385,"")</f>
      </c>
      <c r="K238" s="60"/>
    </row>
    <row r="239" spans="1:11" s="5" customFormat="1" ht="12.75">
      <c r="A239" s="74"/>
      <c r="B239" s="94"/>
      <c r="C239" s="136" t="s">
        <v>70</v>
      </c>
      <c r="D239" s="442"/>
      <c r="E239" s="343">
        <f aca="true" t="shared" si="47" ref="E239:J239">SUM(E240:E244)</f>
        <v>14215</v>
      </c>
      <c r="F239" s="343">
        <f t="shared" si="47"/>
        <v>3554</v>
      </c>
      <c r="G239" s="343">
        <f t="shared" si="47"/>
        <v>3554</v>
      </c>
      <c r="H239" s="343">
        <f t="shared" si="47"/>
        <v>3554</v>
      </c>
      <c r="I239" s="343">
        <f t="shared" si="47"/>
        <v>0</v>
      </c>
      <c r="J239" s="343">
        <f t="shared" si="47"/>
        <v>0</v>
      </c>
      <c r="K239" s="60"/>
    </row>
    <row r="240" spans="1:11" s="5" customFormat="1" ht="12.75">
      <c r="A240" s="74"/>
      <c r="B240" s="94"/>
      <c r="C240" s="134" t="s">
        <v>163</v>
      </c>
      <c r="D240" s="441">
        <v>4215</v>
      </c>
      <c r="E240" s="37">
        <f>IF('Załącznik Nr 2 - wydatki'!E388&gt;0,'Załącznik Nr 2 - wydatki'!E388,"")</f>
        <v>1117</v>
      </c>
      <c r="F240" s="37">
        <f>IF('Załącznik Nr 2 - wydatki'!F388&gt;0,'Załącznik Nr 2 - wydatki'!F388,"")</f>
        <v>1554</v>
      </c>
      <c r="G240" s="37">
        <f>IF('Załącznik Nr 2 - wydatki'!G388&gt;0,'Załącznik Nr 2 - wydatki'!G388,"")</f>
        <v>1554</v>
      </c>
      <c r="H240" s="37">
        <f>IF('Załącznik Nr 2 - wydatki'!H388&gt;0,'Załącznik Nr 2 - wydatki'!H388,"")</f>
        <v>1554</v>
      </c>
      <c r="I240" s="37">
        <f>IF('Załącznik Nr 2 - wydatki'!I388&gt;0,'Załącznik Nr 2 - wydatki'!I388,"")</f>
      </c>
      <c r="J240" s="37">
        <f>IF('Załącznik Nr 2 - wydatki'!J388&gt;0,'Załącznik Nr 2 - wydatki'!J388,"")</f>
      </c>
      <c r="K240" s="60"/>
    </row>
    <row r="241" spans="1:11" s="5" customFormat="1" ht="12.75">
      <c r="A241" s="74"/>
      <c r="B241" s="94"/>
      <c r="C241" s="134" t="s">
        <v>71</v>
      </c>
      <c r="D241" s="441">
        <v>4245</v>
      </c>
      <c r="E241" s="37">
        <f>IF('Załącznik Nr 2 - wydatki'!E389&gt;0,'Załącznik Nr 2 - wydatki'!E389,"")</f>
        <v>2000</v>
      </c>
      <c r="F241" s="37">
        <f>IF('Załącznik Nr 2 - wydatki'!F389&gt;0,'Załącznik Nr 2 - wydatki'!F389,"")</f>
        <v>2000</v>
      </c>
      <c r="G241" s="37">
        <f>IF('Załącznik Nr 2 - wydatki'!G389&gt;0,'Załącznik Nr 2 - wydatki'!G389,"")</f>
        <v>2000</v>
      </c>
      <c r="H241" s="37">
        <f>IF('Załącznik Nr 2 - wydatki'!H389&gt;0,'Załącznik Nr 2 - wydatki'!H389,"")</f>
        <v>2000</v>
      </c>
      <c r="I241" s="37">
        <f>IF('Załącznik Nr 2 - wydatki'!I389&gt;0,'Załącznik Nr 2 - wydatki'!I389,"")</f>
      </c>
      <c r="J241" s="37">
        <f>IF('Załącznik Nr 2 - wydatki'!J389&gt;0,'Załącznik Nr 2 - wydatki'!J389,"")</f>
      </c>
      <c r="K241" s="60"/>
    </row>
    <row r="242" spans="1:11" s="5" customFormat="1" ht="12.75">
      <c r="A242" s="74"/>
      <c r="B242" s="94"/>
      <c r="C242" s="134" t="s">
        <v>120</v>
      </c>
      <c r="D242" s="441">
        <v>4415</v>
      </c>
      <c r="E242" s="37">
        <f>IF('Załącznik Nr 2 - wydatki'!E390&gt;0,'Załącznik Nr 2 - wydatki'!E390,"")</f>
        <v>800</v>
      </c>
      <c r="F242" s="37">
        <f>IF('Załącznik Nr 2 - wydatki'!F390&gt;0,'Załącznik Nr 2 - wydatki'!F390,"")</f>
      </c>
      <c r="G242" s="37">
        <f>IF('Załącznik Nr 2 - wydatki'!G390&gt;0,'Załącznik Nr 2 - wydatki'!G390,"")</f>
      </c>
      <c r="H242" s="37">
        <f>IF('Załącznik Nr 2 - wydatki'!H390&gt;0,'Załącznik Nr 2 - wydatki'!H390,"")</f>
      </c>
      <c r="I242" s="37">
        <f>IF('Załącznik Nr 2 - wydatki'!I390&gt;0,'Załącznik Nr 2 - wydatki'!I390,"")</f>
      </c>
      <c r="J242" s="37">
        <f>IF('Załącznik Nr 2 - wydatki'!J390&gt;0,'Załącznik Nr 2 - wydatki'!J390,"")</f>
      </c>
      <c r="K242" s="60"/>
    </row>
    <row r="243" spans="1:11" s="5" customFormat="1" ht="12.75">
      <c r="A243" s="74"/>
      <c r="B243" s="94"/>
      <c r="C243" s="134" t="s">
        <v>338</v>
      </c>
      <c r="D243" s="441">
        <v>4425</v>
      </c>
      <c r="E243" s="37">
        <f>IF('Załącznik Nr 2 - wydatki'!E391&gt;0,'Załącznik Nr 2 - wydatki'!E391,"")</f>
        <v>600</v>
      </c>
      <c r="F243" s="37">
        <f>IF('Załącznik Nr 2 - wydatki'!F391&gt;0,'Załącznik Nr 2 - wydatki'!F391,"")</f>
      </c>
      <c r="G243" s="37">
        <f>IF('Załącznik Nr 2 - wydatki'!G391&gt;0,'Załącznik Nr 2 - wydatki'!G391,"")</f>
      </c>
      <c r="H243" s="37">
        <f>IF('Załącznik Nr 2 - wydatki'!H391&gt;0,'Załącznik Nr 2 - wydatki'!H391,"")</f>
      </c>
      <c r="I243" s="37">
        <f>IF('Załącznik Nr 2 - wydatki'!I391&gt;0,'Załącznik Nr 2 - wydatki'!I391,"")</f>
      </c>
      <c r="J243" s="37">
        <f>IF('Załącznik Nr 2 - wydatki'!J391&gt;0,'Załącznik Nr 2 - wydatki'!J391,"")</f>
      </c>
      <c r="K243" s="60"/>
    </row>
    <row r="244" spans="1:11" s="5" customFormat="1" ht="12.75">
      <c r="A244" s="74"/>
      <c r="B244" s="94"/>
      <c r="C244" s="134" t="s">
        <v>119</v>
      </c>
      <c r="D244" s="441">
        <v>4305</v>
      </c>
      <c r="E244" s="37">
        <f>IF('Załącznik Nr 2 - wydatki'!E392&gt;0,'Załącznik Nr 2 - wydatki'!E392,"")</f>
        <v>9698</v>
      </c>
      <c r="F244" s="37">
        <f>IF('Załącznik Nr 2 - wydatki'!F392&gt;0,'Załącznik Nr 2 - wydatki'!F392,"")</f>
      </c>
      <c r="G244" s="37">
        <f>IF('Załącznik Nr 2 - wydatki'!G392&gt;0,'Załącznik Nr 2 - wydatki'!G392,"")</f>
      </c>
      <c r="H244" s="37">
        <f>IF('Załącznik Nr 2 - wydatki'!H392&gt;0,'Załącznik Nr 2 - wydatki'!H392,"")</f>
      </c>
      <c r="I244" s="37">
        <f>IF('Załącznik Nr 2 - wydatki'!I392&gt;0,'Załącznik Nr 2 - wydatki'!I392,"")</f>
      </c>
      <c r="J244" s="37">
        <f>IF('Załącznik Nr 2 - wydatki'!J392&gt;0,'Załącznik Nr 2 - wydatki'!J392,"")</f>
      </c>
      <c r="K244" s="60"/>
    </row>
    <row r="245" spans="1:11" s="5" customFormat="1" ht="24.75" thickBot="1">
      <c r="A245" s="74"/>
      <c r="B245" s="94"/>
      <c r="C245" s="134" t="s">
        <v>6</v>
      </c>
      <c r="D245" s="316">
        <v>8070</v>
      </c>
      <c r="E245" s="37">
        <f>IF('Załącznik Nr 2 - wydatki'!E393&gt;0,'Załącznik Nr 2 - wydatki'!E393,"")</f>
        <v>151836</v>
      </c>
      <c r="F245" s="37">
        <f>IF('Załącznik Nr 2 - wydatki'!F393&gt;0,'Załącznik Nr 2 - wydatki'!F393,"")</f>
      </c>
      <c r="G245" s="37">
        <f>IF('Załącznik Nr 2 - wydatki'!G393&gt;0,'Załącznik Nr 2 - wydatki'!G393,"")</f>
      </c>
      <c r="H245" s="37">
        <f>IF('Załącznik Nr 2 - wydatki'!H393&gt;0,'Załącznik Nr 2 - wydatki'!H393,"")</f>
      </c>
      <c r="I245" s="37">
        <f>IF('Załącznik Nr 2 - wydatki'!I393&gt;0,'Załącznik Nr 2 - wydatki'!I393,"")</f>
      </c>
      <c r="J245" s="37">
        <f>IF('Załącznik Nr 2 - wydatki'!J393&gt;0,'Załącznik Nr 2 - wydatki'!J393,"")</f>
      </c>
      <c r="K245" s="60"/>
    </row>
    <row r="246" spans="1:11" s="13" customFormat="1" ht="21.75" customHeight="1">
      <c r="A246" s="159">
        <v>851</v>
      </c>
      <c r="B246" s="171"/>
      <c r="C246" s="227" t="s">
        <v>222</v>
      </c>
      <c r="D246" s="199"/>
      <c r="E246" s="31">
        <f aca="true" t="shared" si="48" ref="E246:J246">SUM(E247+E253+E255)</f>
        <v>1220772</v>
      </c>
      <c r="F246" s="31">
        <f t="shared" si="48"/>
        <v>833226</v>
      </c>
      <c r="G246" s="31">
        <f t="shared" si="48"/>
        <v>690936</v>
      </c>
      <c r="H246" s="31">
        <f t="shared" si="48"/>
        <v>308855</v>
      </c>
      <c r="I246" s="31">
        <f t="shared" si="48"/>
        <v>379081</v>
      </c>
      <c r="J246" s="31">
        <f t="shared" si="48"/>
        <v>3000</v>
      </c>
      <c r="K246" s="60">
        <f t="shared" si="41"/>
        <v>0.5659828370899725</v>
      </c>
    </row>
    <row r="247" spans="1:11" s="9" customFormat="1" ht="21.75" customHeight="1">
      <c r="A247" s="116"/>
      <c r="B247" s="96">
        <v>85154</v>
      </c>
      <c r="C247" s="146" t="s">
        <v>223</v>
      </c>
      <c r="D247" s="200"/>
      <c r="E247" s="25">
        <f aca="true" t="shared" si="49" ref="E247:J247">SUM(E248:E252)</f>
        <v>1137732</v>
      </c>
      <c r="F247" s="25">
        <f t="shared" si="49"/>
        <v>750000</v>
      </c>
      <c r="G247" s="25">
        <f t="shared" si="49"/>
        <v>607710</v>
      </c>
      <c r="H247" s="25">
        <f t="shared" si="49"/>
        <v>308855</v>
      </c>
      <c r="I247" s="25">
        <f t="shared" si="49"/>
        <v>298855</v>
      </c>
      <c r="J247" s="25">
        <f t="shared" si="49"/>
        <v>0</v>
      </c>
      <c r="K247" s="60">
        <f t="shared" si="41"/>
        <v>0.534141608041261</v>
      </c>
    </row>
    <row r="248" spans="1:11" s="5" customFormat="1" ht="36">
      <c r="A248" s="116"/>
      <c r="B248" s="94"/>
      <c r="C248" s="78" t="s">
        <v>100</v>
      </c>
      <c r="D248" s="71">
        <v>2620</v>
      </c>
      <c r="E248" s="37">
        <f>IF('Załącznik Nr 2 - wydatki'!E402&gt;0,'Załącznik Nr 2 - wydatki'!E402,"")</f>
        <v>50000</v>
      </c>
      <c r="F248" s="37">
        <f>IF('Załącznik Nr 2 - wydatki'!F402&gt;0,'Załącznik Nr 2 - wydatki'!F402,"")</f>
        <v>50000</v>
      </c>
      <c r="G248" s="37">
        <f>IF('Załącznik Nr 2 - wydatki'!G402&gt;0,'Załącznik Nr 2 - wydatki'!G402,"")</f>
        <v>50000</v>
      </c>
      <c r="H248" s="37">
        <f>IF('Załącznik Nr 2 - wydatki'!H402&gt;0,'Załącznik Nr 2 - wydatki'!H402,"")</f>
      </c>
      <c r="I248" s="37">
        <f>IF('Załącznik Nr 2 - wydatki'!I402&gt;0,'Załącznik Nr 2 - wydatki'!I402,"")</f>
        <v>50000</v>
      </c>
      <c r="J248" s="37">
        <f>IF('Załącznik Nr 2 - wydatki'!J402&gt;0,'Załącznik Nr 2 - wydatki'!J402,"")</f>
      </c>
      <c r="K248" s="60">
        <f t="shared" si="41"/>
        <v>1</v>
      </c>
    </row>
    <row r="249" spans="1:11" s="5" customFormat="1" ht="24">
      <c r="A249" s="126"/>
      <c r="B249" s="94"/>
      <c r="C249" s="134" t="s">
        <v>417</v>
      </c>
      <c r="D249" s="71">
        <v>2630</v>
      </c>
      <c r="E249" s="37">
        <f>IF('Załącznik Nr 2 - wydatki'!E403&gt;0,'Załącznik Nr 2 - wydatki'!E403,"")</f>
        <v>482982</v>
      </c>
      <c r="F249" s="37">
        <f>IF('Załącznik Nr 2 - wydatki'!F403&gt;0,'Załącznik Nr 2 - wydatki'!F403,"")</f>
        <v>320000</v>
      </c>
      <c r="G249" s="37">
        <f>IF('Załącznik Nr 2 - wydatki'!G403&gt;0,'Załącznik Nr 2 - wydatki'!G403,"")</f>
        <v>248855</v>
      </c>
      <c r="H249" s="37">
        <f>IF('Załącznik Nr 2 - wydatki'!H403&gt;0,'Załącznik Nr 2 - wydatki'!H403,"")</f>
      </c>
      <c r="I249" s="37">
        <f>IF('Załącznik Nr 2 - wydatki'!I403&gt;0,'Załącznik Nr 2 - wydatki'!I403,"")</f>
        <v>248855</v>
      </c>
      <c r="J249" s="37">
        <f>IF('Załącznik Nr 2 - wydatki'!J403&gt;0,'Załącznik Nr 2 - wydatki'!J403,"")</f>
      </c>
      <c r="K249" s="60">
        <f t="shared" si="41"/>
        <v>0.5152469450207254</v>
      </c>
    </row>
    <row r="250" spans="1:11" s="5" customFormat="1" ht="12.75">
      <c r="A250" s="74"/>
      <c r="B250" s="94"/>
      <c r="C250" s="452" t="s">
        <v>365</v>
      </c>
      <c r="D250" s="71">
        <v>4170</v>
      </c>
      <c r="E250" s="37">
        <f>IF('Załącznik Nr 2 - wydatki'!E404&gt;0,'Załącznik Nr 2 - wydatki'!E404,"")</f>
        <v>50000</v>
      </c>
      <c r="F250" s="37">
        <f>IF('Załącznik Nr 2 - wydatki'!F404&gt;0,'Załącznik Nr 2 - wydatki'!F404,"")</f>
        <v>50000</v>
      </c>
      <c r="G250" s="37">
        <f>IF('Załącznik Nr 2 - wydatki'!G404&gt;0,'Załącznik Nr 2 - wydatki'!G404,"")</f>
        <v>50000</v>
      </c>
      <c r="H250" s="37">
        <f>IF('Załącznik Nr 2 - wydatki'!H404&gt;0,'Załącznik Nr 2 - wydatki'!H404,"")</f>
        <v>50000</v>
      </c>
      <c r="I250" s="37">
        <f>IF('Załącznik Nr 2 - wydatki'!I404&gt;0,'Załącznik Nr 2 - wydatki'!I404,"")</f>
      </c>
      <c r="J250" s="37">
        <f>IF('Załącznik Nr 2 - wydatki'!J404&gt;0,'Załącznik Nr 2 - wydatki'!J404,"")</f>
      </c>
      <c r="K250" s="60">
        <f t="shared" si="41"/>
        <v>1</v>
      </c>
    </row>
    <row r="251" spans="1:11" s="5" customFormat="1" ht="12.75">
      <c r="A251" s="74"/>
      <c r="B251" s="94"/>
      <c r="C251" s="81" t="s">
        <v>163</v>
      </c>
      <c r="D251" s="71">
        <v>4210</v>
      </c>
      <c r="E251" s="37">
        <f>IF('Załącznik Nr 2 - wydatki'!E405&gt;0,'Załącznik Nr 2 - wydatki'!E405,"")</f>
        <v>10000</v>
      </c>
      <c r="F251" s="37">
        <f>IF('Załącznik Nr 2 - wydatki'!F405&gt;0,'Załącznik Nr 2 - wydatki'!F405,"")</f>
        <v>10000</v>
      </c>
      <c r="G251" s="37">
        <f>IF('Załącznik Nr 2 - wydatki'!G405&gt;0,'Załącznik Nr 2 - wydatki'!G405,"")</f>
        <v>10000</v>
      </c>
      <c r="H251" s="37">
        <f>IF('Załącznik Nr 2 - wydatki'!H405&gt;0,'Załącznik Nr 2 - wydatki'!H405,"")</f>
        <v>10000</v>
      </c>
      <c r="I251" s="37">
        <f>IF('Załącznik Nr 2 - wydatki'!I405&gt;0,'Załącznik Nr 2 - wydatki'!I405,"")</f>
      </c>
      <c r="J251" s="37">
        <f>IF('Załącznik Nr 2 - wydatki'!J405&gt;0,'Załącznik Nr 2 - wydatki'!J405,"")</f>
      </c>
      <c r="K251" s="60">
        <f t="shared" si="41"/>
        <v>1</v>
      </c>
    </row>
    <row r="252" spans="1:11" s="46" customFormat="1" ht="12.75">
      <c r="A252" s="74"/>
      <c r="B252" s="103"/>
      <c r="C252" s="78" t="s">
        <v>158</v>
      </c>
      <c r="D252" s="78">
        <v>4300</v>
      </c>
      <c r="E252" s="37">
        <f>IF('Załącznik Nr 2 - wydatki'!E406&gt;0,'Załącznik Nr 2 - wydatki'!E406,"")</f>
        <v>544750</v>
      </c>
      <c r="F252" s="37">
        <f>IF('Załącznik Nr 2 - wydatki'!F406&gt;0,'Załącznik Nr 2 - wydatki'!F406,"")</f>
        <v>320000</v>
      </c>
      <c r="G252" s="37">
        <f>IF('Załącznik Nr 2 - wydatki'!G406&gt;0,'Załącznik Nr 2 - wydatki'!G406,"")</f>
        <v>248855</v>
      </c>
      <c r="H252" s="37">
        <f>IF('Załącznik Nr 2 - wydatki'!H406&gt;0,'Załącznik Nr 2 - wydatki'!H406,"")</f>
        <v>248855</v>
      </c>
      <c r="I252" s="37">
        <f>IF('Załącznik Nr 2 - wydatki'!I406&gt;0,'Załącznik Nr 2 - wydatki'!I406,"")</f>
      </c>
      <c r="J252" s="37">
        <f>IF('Załącznik Nr 2 - wydatki'!J406&gt;0,'Załącznik Nr 2 - wydatki'!J406,"")</f>
      </c>
      <c r="K252" s="60">
        <f t="shared" si="41"/>
        <v>0.4568242312987609</v>
      </c>
    </row>
    <row r="253" spans="1:11" s="10" customFormat="1" ht="36">
      <c r="A253" s="127"/>
      <c r="B253" s="108">
        <v>85156</v>
      </c>
      <c r="C253" s="135" t="s">
        <v>432</v>
      </c>
      <c r="D253" s="208"/>
      <c r="E253" s="39">
        <f aca="true" t="shared" si="50" ref="E253:J253">SUM(E254)</f>
        <v>4000</v>
      </c>
      <c r="F253" s="39">
        <f t="shared" si="50"/>
        <v>3000</v>
      </c>
      <c r="G253" s="39">
        <f t="shared" si="50"/>
        <v>3000</v>
      </c>
      <c r="H253" s="39">
        <f t="shared" si="50"/>
        <v>0</v>
      </c>
      <c r="I253" s="39">
        <f t="shared" si="50"/>
        <v>0</v>
      </c>
      <c r="J253" s="39">
        <f t="shared" si="50"/>
        <v>3000</v>
      </c>
      <c r="K253" s="60">
        <f t="shared" si="41"/>
        <v>0.75</v>
      </c>
    </row>
    <row r="254" spans="1:11" s="5" customFormat="1" ht="12.75">
      <c r="A254" s="74"/>
      <c r="B254" s="94"/>
      <c r="C254" s="37" t="str">
        <f>IF('Załącznik Nr 2 - wydatki'!C409&gt;0,'Załącznik Nr 2 - wydatki'!C409,"")</f>
        <v>Składki na ubezpieczenia zdrowotne  dla gminy</v>
      </c>
      <c r="D254" s="37">
        <v>4130</v>
      </c>
      <c r="E254" s="37">
        <f>IF('Załącznik Nr 2 - wydatki'!E409&gt;0,'Załącznik Nr 2 - wydatki'!E409,"")</f>
        <v>4000</v>
      </c>
      <c r="F254" s="37">
        <f>IF('Załącznik Nr 2 - wydatki'!F409&gt;0,'Załącznik Nr 2 - wydatki'!F409,"")</f>
        <v>3000</v>
      </c>
      <c r="G254" s="37">
        <f>IF('Załącznik Nr 2 - wydatki'!G409&gt;0,'Załącznik Nr 2 - wydatki'!G409,"")</f>
        <v>3000</v>
      </c>
      <c r="H254" s="37">
        <f>IF('Załącznik Nr 2 - wydatki'!H409&gt;0,'Załącznik Nr 2 - wydatki'!H409,"")</f>
      </c>
      <c r="I254" s="37">
        <f>IF('Załącznik Nr 2 - wydatki'!I409&gt;0,'Załącznik Nr 2 - wydatki'!I409,"")</f>
      </c>
      <c r="J254" s="37">
        <f>IF('Załącznik Nr 2 - wydatki'!J409&gt;0,'Załącznik Nr 2 - wydatki'!J409,"")</f>
        <v>3000</v>
      </c>
      <c r="K254" s="60">
        <f t="shared" si="41"/>
        <v>0.75</v>
      </c>
    </row>
    <row r="255" spans="1:11" s="9" customFormat="1" ht="21" customHeight="1">
      <c r="A255" s="116"/>
      <c r="B255" s="95">
        <v>85195</v>
      </c>
      <c r="C255" s="148" t="s">
        <v>126</v>
      </c>
      <c r="D255" s="202"/>
      <c r="E255" s="38">
        <f aca="true" t="shared" si="51" ref="E255:J255">SUM(E256)</f>
        <v>79040</v>
      </c>
      <c r="F255" s="38">
        <f t="shared" si="51"/>
        <v>80226</v>
      </c>
      <c r="G255" s="38">
        <f t="shared" si="51"/>
        <v>80226</v>
      </c>
      <c r="H255" s="38">
        <f t="shared" si="51"/>
        <v>0</v>
      </c>
      <c r="I255" s="38">
        <f t="shared" si="51"/>
        <v>80226</v>
      </c>
      <c r="J255" s="38">
        <f t="shared" si="51"/>
        <v>0</v>
      </c>
      <c r="K255" s="60">
        <f t="shared" si="41"/>
        <v>1.0150050607287449</v>
      </c>
    </row>
    <row r="256" spans="1:11" s="5" customFormat="1" ht="36.75" thickBot="1">
      <c r="A256" s="74"/>
      <c r="B256" s="94"/>
      <c r="C256" s="134" t="s">
        <v>433</v>
      </c>
      <c r="D256" s="71">
        <v>2820</v>
      </c>
      <c r="E256" s="37">
        <f>IF('Załącznik Nr 2 - wydatki'!E413&gt;0,'Załącznik Nr 2 - wydatki'!E413,"")</f>
        <v>79040</v>
      </c>
      <c r="F256" s="37">
        <f>IF('Załącznik Nr 2 - wydatki'!F413&gt;0,'Załącznik Nr 2 - wydatki'!F413,"")</f>
        <v>80226</v>
      </c>
      <c r="G256" s="37">
        <f>IF('Załącznik Nr 2 - wydatki'!G413&gt;0,'Załącznik Nr 2 - wydatki'!G413,"")</f>
        <v>80226</v>
      </c>
      <c r="H256" s="37"/>
      <c r="I256" s="37">
        <f>IF('Załącznik Nr 2 - wydatki'!I413&gt;0,'Załącznik Nr 2 - wydatki'!I413,"")</f>
        <v>80226</v>
      </c>
      <c r="J256" s="37"/>
      <c r="K256" s="60">
        <f t="shared" si="41"/>
        <v>1.0150050607287449</v>
      </c>
    </row>
    <row r="257" spans="1:11" s="13" customFormat="1" ht="22.5" customHeight="1">
      <c r="A257" s="159">
        <v>852</v>
      </c>
      <c r="B257" s="171"/>
      <c r="C257" s="227" t="s">
        <v>442</v>
      </c>
      <c r="D257" s="199"/>
      <c r="E257" s="31">
        <f aca="true" t="shared" si="52" ref="E257:J257">SUM(E258+E275+E288+E291+E295+E300+E317+E326+E336)</f>
        <v>22623097</v>
      </c>
      <c r="F257" s="31">
        <f t="shared" si="52"/>
        <v>29425996</v>
      </c>
      <c r="G257" s="31">
        <f t="shared" si="52"/>
        <v>27072968</v>
      </c>
      <c r="H257" s="31">
        <f t="shared" si="52"/>
        <v>11438968</v>
      </c>
      <c r="I257" s="31">
        <f t="shared" si="52"/>
        <v>80000</v>
      </c>
      <c r="J257" s="31">
        <f t="shared" si="52"/>
        <v>15554000</v>
      </c>
      <c r="K257" s="60">
        <f t="shared" si="41"/>
        <v>1.1966959254075602</v>
      </c>
    </row>
    <row r="258" spans="1:11" s="9" customFormat="1" ht="23.25" customHeight="1">
      <c r="A258" s="116"/>
      <c r="B258" s="96" t="s">
        <v>445</v>
      </c>
      <c r="C258" s="137" t="s">
        <v>339</v>
      </c>
      <c r="D258" s="200"/>
      <c r="E258" s="25">
        <f aca="true" t="shared" si="53" ref="E258:J258">SUM(E259:E274)</f>
        <v>619564</v>
      </c>
      <c r="F258" s="25">
        <f t="shared" si="53"/>
        <v>693762</v>
      </c>
      <c r="G258" s="25">
        <f t="shared" si="53"/>
        <v>620794</v>
      </c>
      <c r="H258" s="25">
        <f t="shared" si="53"/>
        <v>399794</v>
      </c>
      <c r="I258" s="25">
        <f t="shared" si="53"/>
        <v>0</v>
      </c>
      <c r="J258" s="25">
        <f t="shared" si="53"/>
        <v>221000</v>
      </c>
      <c r="K258" s="60">
        <f t="shared" si="41"/>
        <v>1.0019852670587703</v>
      </c>
    </row>
    <row r="259" spans="1:11" s="5" customFormat="1" ht="12.75">
      <c r="A259" s="74"/>
      <c r="B259" s="94"/>
      <c r="C259" s="81" t="s">
        <v>13</v>
      </c>
      <c r="D259" s="71">
        <v>3020</v>
      </c>
      <c r="E259" s="37">
        <f>IF('Załącznik Nr 2 - wydatki'!E454&gt;0,'Załącznik Nr 2 - wydatki'!E454,"")</f>
        <v>700</v>
      </c>
      <c r="F259" s="37">
        <f>IF('Załącznik Nr 2 - wydatki'!F454&gt;0,'Załącznik Nr 2 - wydatki'!F454,"")</f>
        <v>700</v>
      </c>
      <c r="G259" s="37">
        <f>SUM(H259:J259)</f>
        <v>700</v>
      </c>
      <c r="H259" s="37">
        <f>IF('Załącznik Nr 2 - wydatki'!H454&gt;0,'Załącznik Nr 2 - wydatki'!H454,"")</f>
        <v>700</v>
      </c>
      <c r="I259" s="37">
        <f>IF('Załącznik Nr 2 - wydatki'!I454&gt;0,'Załącznik Nr 2 - wydatki'!I454,"")</f>
      </c>
      <c r="J259" s="37">
        <f>IF('Załącznik Nr 2 - wydatki'!J454&gt;0,'Załącznik Nr 2 - wydatki'!J454,"")</f>
      </c>
      <c r="K259" s="60">
        <f t="shared" si="41"/>
        <v>1</v>
      </c>
    </row>
    <row r="260" spans="1:11" s="5" customFormat="1" ht="12.75">
      <c r="A260" s="74"/>
      <c r="B260" s="94"/>
      <c r="C260" s="81" t="s">
        <v>113</v>
      </c>
      <c r="D260" s="71">
        <v>4010</v>
      </c>
      <c r="E260" s="37">
        <v>262770</v>
      </c>
      <c r="F260" s="37">
        <v>282846</v>
      </c>
      <c r="G260" s="37">
        <f aca="true" t="shared" si="54" ref="G260:G274">SUM(H260:J260)</f>
        <v>282846</v>
      </c>
      <c r="H260" s="37">
        <v>151864</v>
      </c>
      <c r="I260" s="37">
        <f>IF('Załącznik Nr 2 - wydatki'!I455&gt;0,'Załącznik Nr 2 - wydatki'!I455,"")</f>
      </c>
      <c r="J260" s="37">
        <f>IF('Załącznik Nr 2 - wydatki'!J455&gt;0,'Załącznik Nr 2 - wydatki'!J455,"")</f>
        <v>130982</v>
      </c>
      <c r="K260" s="60">
        <f t="shared" si="41"/>
        <v>1.0764014156867223</v>
      </c>
    </row>
    <row r="261" spans="1:11" s="5" customFormat="1" ht="12.75">
      <c r="A261" s="74"/>
      <c r="B261" s="94"/>
      <c r="C261" s="81" t="s">
        <v>114</v>
      </c>
      <c r="D261" s="71">
        <v>4040</v>
      </c>
      <c r="E261" s="37">
        <v>20482</v>
      </c>
      <c r="F261" s="37">
        <v>22139</v>
      </c>
      <c r="G261" s="37">
        <f t="shared" si="54"/>
        <v>20529</v>
      </c>
      <c r="H261" s="37">
        <v>10200</v>
      </c>
      <c r="I261" s="37">
        <f>IF('Załącznik Nr 2 - wydatki'!I456&gt;0,'Załącznik Nr 2 - wydatki'!I456,"")</f>
      </c>
      <c r="J261" s="37">
        <f>IF('Załącznik Nr 2 - wydatki'!J456&gt;0,'Załącznik Nr 2 - wydatki'!J456,"")</f>
        <v>10329</v>
      </c>
      <c r="K261" s="60">
        <f t="shared" si="41"/>
        <v>1.0022946977834195</v>
      </c>
    </row>
    <row r="262" spans="1:11" s="5" customFormat="1" ht="12.75">
      <c r="A262" s="74"/>
      <c r="B262" s="94"/>
      <c r="C262" s="81" t="s">
        <v>209</v>
      </c>
      <c r="D262" s="71">
        <v>4110</v>
      </c>
      <c r="E262" s="37">
        <v>50344</v>
      </c>
      <c r="F262" s="37">
        <v>53491</v>
      </c>
      <c r="G262" s="37">
        <f t="shared" si="54"/>
        <v>53491</v>
      </c>
      <c r="H262" s="37">
        <v>24000</v>
      </c>
      <c r="I262" s="37">
        <f>IF('Załącznik Nr 2 - wydatki'!I457&gt;0,'Załącznik Nr 2 - wydatki'!I457,"")</f>
      </c>
      <c r="J262" s="37">
        <f>IF('Załącznik Nr 2 - wydatki'!J457&gt;0,'Załącznik Nr 2 - wydatki'!J457,"")</f>
        <v>29491</v>
      </c>
      <c r="K262" s="60">
        <f t="shared" si="41"/>
        <v>1.0625099316701097</v>
      </c>
    </row>
    <row r="263" spans="1:11" s="5" customFormat="1" ht="12.75">
      <c r="A263" s="74"/>
      <c r="B263" s="94"/>
      <c r="C263" s="81" t="s">
        <v>187</v>
      </c>
      <c r="D263" s="71">
        <v>4120</v>
      </c>
      <c r="E263" s="37">
        <v>6957</v>
      </c>
      <c r="F263" s="37">
        <v>7396</v>
      </c>
      <c r="G263" s="37">
        <f t="shared" si="54"/>
        <v>7306</v>
      </c>
      <c r="H263" s="37">
        <v>3447</v>
      </c>
      <c r="I263" s="37">
        <f>IF('Załącznik Nr 2 - wydatki'!I458&gt;0,'Załącznik Nr 2 - wydatki'!I458,"")</f>
      </c>
      <c r="J263" s="37">
        <f>IF('Załącznik Nr 2 - wydatki'!J458&gt;0,'Załącznik Nr 2 - wydatki'!J458,"")</f>
        <v>3859</v>
      </c>
      <c r="K263" s="60">
        <f t="shared" si="41"/>
        <v>1.050165301135547</v>
      </c>
    </row>
    <row r="264" spans="1:11" s="5" customFormat="1" ht="12.75">
      <c r="A264" s="74"/>
      <c r="B264" s="94"/>
      <c r="C264" s="81" t="s">
        <v>116</v>
      </c>
      <c r="D264" s="71">
        <v>4210</v>
      </c>
      <c r="E264" s="37">
        <v>18775</v>
      </c>
      <c r="F264" s="37">
        <v>22226</v>
      </c>
      <c r="G264" s="37">
        <f t="shared" si="54"/>
        <v>22226</v>
      </c>
      <c r="H264" s="37">
        <v>8675</v>
      </c>
      <c r="I264" s="37">
        <f>IF('Załącznik Nr 2 - wydatki'!I459&gt;0,'Załącznik Nr 2 - wydatki'!I459,"")</f>
      </c>
      <c r="J264" s="37">
        <f>IF('Załącznik Nr 2 - wydatki'!J459&gt;0,'Załącznik Nr 2 - wydatki'!J459,"")</f>
        <v>13551</v>
      </c>
      <c r="K264" s="60">
        <f t="shared" si="41"/>
        <v>1.1838082556591212</v>
      </c>
    </row>
    <row r="265" spans="1:11" s="5" customFormat="1" ht="12.75">
      <c r="A265" s="74"/>
      <c r="B265" s="94"/>
      <c r="C265" s="81" t="s">
        <v>205</v>
      </c>
      <c r="D265" s="71">
        <v>4220</v>
      </c>
      <c r="E265" s="37">
        <v>114746</v>
      </c>
      <c r="F265" s="37">
        <v>109723</v>
      </c>
      <c r="G265" s="37">
        <f t="shared" si="54"/>
        <v>109723</v>
      </c>
      <c r="H265" s="37">
        <v>109723</v>
      </c>
      <c r="I265" s="37">
        <f>IF('Załącznik Nr 2 - wydatki'!I460&gt;0,'Załącznik Nr 2 - wydatki'!I460,"")</f>
      </c>
      <c r="J265" s="37">
        <f>IF('Załącznik Nr 2 - wydatki'!J460&gt;0,'Załącznik Nr 2 - wydatki'!J460,"")</f>
      </c>
      <c r="K265" s="60">
        <f t="shared" si="41"/>
        <v>0.9562250535966396</v>
      </c>
    </row>
    <row r="266" spans="1:11" s="5" customFormat="1" ht="12.75">
      <c r="A266" s="74"/>
      <c r="B266" s="94"/>
      <c r="C266" s="81" t="s">
        <v>117</v>
      </c>
      <c r="D266" s="71">
        <v>4260</v>
      </c>
      <c r="E266" s="37">
        <v>23493</v>
      </c>
      <c r="F266" s="37">
        <v>23893</v>
      </c>
      <c r="G266" s="37">
        <f t="shared" si="54"/>
        <v>23893</v>
      </c>
      <c r="H266" s="37">
        <v>21500</v>
      </c>
      <c r="I266" s="37">
        <f>IF('Załącznik Nr 2 - wydatki'!I461&gt;0,'Załącznik Nr 2 - wydatki'!I461,"")</f>
      </c>
      <c r="J266" s="37">
        <f>IF('Załącznik Nr 2 - wydatki'!J461&gt;0,'Załącznik Nr 2 - wydatki'!J461,"")</f>
        <v>2393</v>
      </c>
      <c r="K266" s="60">
        <f t="shared" si="41"/>
        <v>1.0170263482739539</v>
      </c>
    </row>
    <row r="267" spans="1:11" s="5" customFormat="1" ht="12.75">
      <c r="A267" s="74"/>
      <c r="B267" s="94"/>
      <c r="C267" s="81" t="s">
        <v>118</v>
      </c>
      <c r="D267" s="71">
        <v>4270</v>
      </c>
      <c r="E267" s="37">
        <v>25200</v>
      </c>
      <c r="F267" s="37">
        <v>72224</v>
      </c>
      <c r="G267" s="37">
        <f t="shared" si="54"/>
        <v>9300</v>
      </c>
      <c r="H267" s="37">
        <v>9300</v>
      </c>
      <c r="I267" s="37">
        <f>IF('Załącznik Nr 2 - wydatki'!I462&gt;0,'Załącznik Nr 2 - wydatki'!I462,"")</f>
      </c>
      <c r="J267" s="37">
        <f>IF('Załącznik Nr 2 - wydatki'!J462&gt;0,'Załącznik Nr 2 - wydatki'!J462,"")</f>
      </c>
      <c r="K267" s="60">
        <f t="shared" si="41"/>
        <v>0.36904761904761907</v>
      </c>
    </row>
    <row r="268" spans="1:11" s="5" customFormat="1" ht="12.75">
      <c r="A268" s="74"/>
      <c r="B268" s="94"/>
      <c r="C268" s="81" t="s">
        <v>119</v>
      </c>
      <c r="D268" s="71">
        <v>4300</v>
      </c>
      <c r="E268" s="37">
        <v>71841</v>
      </c>
      <c r="F268" s="37">
        <v>82681</v>
      </c>
      <c r="G268" s="37">
        <f t="shared" si="54"/>
        <v>74907</v>
      </c>
      <c r="H268" s="37">
        <v>49940</v>
      </c>
      <c r="I268" s="37">
        <f>IF('Załącznik Nr 2 - wydatki'!I463&gt;0,'Załącznik Nr 2 - wydatki'!I463,"")</f>
      </c>
      <c r="J268" s="37">
        <f>IF('Załącznik Nr 2 - wydatki'!J463&gt;0,'Załącznik Nr 2 - wydatki'!J463,"")</f>
        <v>24967</v>
      </c>
      <c r="K268" s="60">
        <f t="shared" si="41"/>
        <v>1.0426775796550716</v>
      </c>
    </row>
    <row r="269" spans="1:11" s="5" customFormat="1" ht="12.75">
      <c r="A269" s="74"/>
      <c r="B269" s="94"/>
      <c r="C269" s="81" t="s">
        <v>120</v>
      </c>
      <c r="D269" s="71">
        <v>4410</v>
      </c>
      <c r="E269" s="37">
        <f>IF('Załącznik Nr 2 - wydatki'!E464&gt;0,'Załącznik Nr 2 - wydatki'!E464,"")</f>
        <v>1000</v>
      </c>
      <c r="F269" s="37">
        <f>IF('Załącznik Nr 2 - wydatki'!F464&gt;0,'Załącznik Nr 2 - wydatki'!F464,"")</f>
        <v>1000</v>
      </c>
      <c r="G269" s="37">
        <f t="shared" si="54"/>
        <v>700</v>
      </c>
      <c r="H269" s="37">
        <f>IF('Załącznik Nr 2 - wydatki'!H464&gt;0,'Załącznik Nr 2 - wydatki'!H464,"")</f>
        <v>700</v>
      </c>
      <c r="I269" s="37">
        <f>IF('Załącznik Nr 2 - wydatki'!I464&gt;0,'Załącznik Nr 2 - wydatki'!I464,"")</f>
      </c>
      <c r="J269" s="37">
        <f>IF('Załącznik Nr 2 - wydatki'!J464&gt;0,'Załącznik Nr 2 - wydatki'!J464,"")</f>
      </c>
      <c r="K269" s="60">
        <f t="shared" si="41"/>
        <v>0.7</v>
      </c>
    </row>
    <row r="270" spans="1:11" s="5" customFormat="1" ht="12.75">
      <c r="A270" s="74"/>
      <c r="B270" s="94"/>
      <c r="C270" s="81" t="s">
        <v>121</v>
      </c>
      <c r="D270" s="71">
        <v>4430</v>
      </c>
      <c r="E270" s="37">
        <v>289</v>
      </c>
      <c r="F270" s="37">
        <v>79</v>
      </c>
      <c r="G270" s="37">
        <f t="shared" si="54"/>
        <v>79</v>
      </c>
      <c r="H270" s="37">
        <v>79</v>
      </c>
      <c r="I270" s="37">
        <f>IF('Załącznik Nr 2 - wydatki'!I465&gt;0,'Załącznik Nr 2 - wydatki'!I465,"")</f>
      </c>
      <c r="J270" s="37">
        <f>IF('Załącznik Nr 2 - wydatki'!J465&gt;0,'Załącznik Nr 2 - wydatki'!J465,"")</f>
      </c>
      <c r="K270" s="60">
        <f t="shared" si="41"/>
        <v>0.27335640138408307</v>
      </c>
    </row>
    <row r="271" spans="1:11" s="5" customFormat="1" ht="12.75">
      <c r="A271" s="74"/>
      <c r="B271" s="94"/>
      <c r="C271" s="81" t="s">
        <v>122</v>
      </c>
      <c r="D271" s="71">
        <v>4440</v>
      </c>
      <c r="E271" s="37">
        <v>9952</v>
      </c>
      <c r="F271" s="37">
        <v>10400</v>
      </c>
      <c r="G271" s="37">
        <f t="shared" si="54"/>
        <v>10130</v>
      </c>
      <c r="H271" s="37">
        <v>5150</v>
      </c>
      <c r="I271" s="37">
        <f>IF('Załącznik Nr 2 - wydatki'!I466&gt;0,'Załącznik Nr 2 - wydatki'!I466,"")</f>
      </c>
      <c r="J271" s="37">
        <f>IF('Załącznik Nr 2 - wydatki'!J466&gt;0,'Załącznik Nr 2 - wydatki'!J466,"")</f>
        <v>4980</v>
      </c>
      <c r="K271" s="60">
        <f aca="true" t="shared" si="55" ref="K271:K334">G271/E271</f>
        <v>1.0178858520900322</v>
      </c>
    </row>
    <row r="272" spans="1:11" s="5" customFormat="1" ht="12.75">
      <c r="A272" s="74"/>
      <c r="B272" s="97"/>
      <c r="C272" s="452" t="s">
        <v>123</v>
      </c>
      <c r="D272" s="71">
        <v>4480</v>
      </c>
      <c r="E272" s="37">
        <f>IF('Załącznik Nr 2 - wydatki'!E467&gt;0,'Załącznik Nr 2 - wydatki'!E467,"")</f>
        <v>3958</v>
      </c>
      <c r="F272" s="37">
        <f>IF('Załącznik Nr 2 - wydatki'!F467&gt;0,'Załącznik Nr 2 - wydatki'!F467,"")</f>
        <v>4016</v>
      </c>
      <c r="G272" s="37">
        <f t="shared" si="54"/>
        <v>4016</v>
      </c>
      <c r="H272" s="37">
        <f>IF('Załącznik Nr 2 - wydatki'!H467&gt;0,'Załącznik Nr 2 - wydatki'!H467,"")</f>
        <v>4016</v>
      </c>
      <c r="I272" s="37">
        <f>IF('Załącznik Nr 2 - wydatki'!I467&gt;0,'Załącznik Nr 2 - wydatki'!I467,"")</f>
      </c>
      <c r="J272" s="37">
        <f>IF('Załącznik Nr 2 - wydatki'!J467&gt;0,'Załącznik Nr 2 - wydatki'!J467,"")</f>
      </c>
      <c r="K272" s="60">
        <f t="shared" si="55"/>
        <v>1.0146538655886812</v>
      </c>
    </row>
    <row r="273" spans="1:11" s="5" customFormat="1" ht="12.75">
      <c r="A273" s="74"/>
      <c r="B273" s="94"/>
      <c r="C273" s="452" t="s">
        <v>159</v>
      </c>
      <c r="D273" s="73">
        <v>6060</v>
      </c>
      <c r="E273" s="37">
        <f>IF('Załącznik Nr 2 - wydatki'!E468&gt;0,'Załącznik Nr 2 - wydatki'!E468,"")</f>
        <v>8000</v>
      </c>
      <c r="F273" s="37">
        <f>IF('Załącznik Nr 2 - wydatki'!F468&gt;0,'Załącznik Nr 2 - wydatki'!F468,"")</f>
      </c>
      <c r="G273" s="37">
        <f t="shared" si="54"/>
        <v>0</v>
      </c>
      <c r="H273" s="37">
        <f>IF('Załącznik Nr 2 - wydatki'!H468&gt;0,'Załącznik Nr 2 - wydatki'!H468,"")</f>
      </c>
      <c r="I273" s="37">
        <f>IF('Załącznik Nr 2 - wydatki'!I468&gt;0,'Załącznik Nr 2 - wydatki'!I468,"")</f>
      </c>
      <c r="J273" s="37">
        <f>IF('Załącznik Nr 2 - wydatki'!J468&gt;0,'Załącznik Nr 2 - wydatki'!J468,"")</f>
      </c>
      <c r="K273" s="60">
        <f t="shared" si="55"/>
        <v>0</v>
      </c>
    </row>
    <row r="274" spans="1:11" s="5" customFormat="1" ht="12.75">
      <c r="A274" s="74"/>
      <c r="B274" s="94"/>
      <c r="C274" s="488" t="s">
        <v>59</v>
      </c>
      <c r="D274" s="73">
        <v>4280</v>
      </c>
      <c r="E274" s="37">
        <f>IF('Załącznik Nr 2 - wydatki'!E469&gt;0,'Załącznik Nr 2 - wydatki'!E469,"")</f>
        <v>1057</v>
      </c>
      <c r="F274" s="37">
        <f>IF('Załącznik Nr 2 - wydatki'!F469&gt;0,'Załącznik Nr 2 - wydatki'!F469,"")</f>
        <v>948</v>
      </c>
      <c r="G274" s="37">
        <f t="shared" si="54"/>
        <v>948</v>
      </c>
      <c r="H274" s="37">
        <f>IF('Załącznik Nr 2 - wydatki'!H469&gt;0,'Załącznik Nr 2 - wydatki'!H469,"")</f>
        <v>500</v>
      </c>
      <c r="I274" s="37">
        <f>IF('Załącznik Nr 2 - wydatki'!I469&gt;0,'Załącznik Nr 2 - wydatki'!I469,"")</f>
      </c>
      <c r="J274" s="37">
        <f>IF('Załącznik Nr 2 - wydatki'!J469&gt;0,'Załącznik Nr 2 - wydatki'!J469,"")</f>
        <v>448</v>
      </c>
      <c r="K274" s="60">
        <f t="shared" si="55"/>
        <v>0.8968779564806055</v>
      </c>
    </row>
    <row r="275" spans="1:11" s="5" customFormat="1" ht="24">
      <c r="A275" s="74"/>
      <c r="B275" s="101" t="s">
        <v>298</v>
      </c>
      <c r="C275" s="133" t="s">
        <v>299</v>
      </c>
      <c r="D275" s="77"/>
      <c r="E275" s="66">
        <f aca="true" t="shared" si="56" ref="E275:J275">SUM(E276:E287)</f>
        <v>10327984</v>
      </c>
      <c r="F275" s="66">
        <f t="shared" si="56"/>
        <v>16560000</v>
      </c>
      <c r="G275" s="66">
        <f t="shared" si="56"/>
        <v>14272000</v>
      </c>
      <c r="H275" s="66">
        <f t="shared" si="56"/>
        <v>0</v>
      </c>
      <c r="I275" s="66">
        <f t="shared" si="56"/>
        <v>0</v>
      </c>
      <c r="J275" s="66">
        <f t="shared" si="56"/>
        <v>14272000</v>
      </c>
      <c r="K275" s="60">
        <f t="shared" si="55"/>
        <v>1.3818766566640692</v>
      </c>
    </row>
    <row r="276" spans="1:11" s="5" customFormat="1" ht="12.75">
      <c r="A276" s="74"/>
      <c r="B276" s="94"/>
      <c r="C276" s="81" t="s">
        <v>230</v>
      </c>
      <c r="D276" s="73">
        <v>3110</v>
      </c>
      <c r="E276" s="37">
        <f>IF('Załącznik Nr 2 - wydatki'!E479&gt;0,'Załącznik Nr 2 - wydatki'!E479,"")</f>
        <v>9893058</v>
      </c>
      <c r="F276" s="37">
        <f>IF('Załącznik Nr 2 - wydatki'!F479&gt;0,'Załącznik Nr 2 - wydatki'!F479,"")</f>
        <v>15897670</v>
      </c>
      <c r="G276" s="37">
        <f>IF('Załącznik Nr 2 - wydatki'!G479&gt;0,'Załącznik Nr 2 - wydatki'!G479,"")</f>
        <v>13754018</v>
      </c>
      <c r="H276" s="37">
        <f>IF('Załącznik Nr 2 - wydatki'!H479&gt;0,'Załącznik Nr 2 - wydatki'!H479,"")</f>
      </c>
      <c r="I276" s="37">
        <f>IF('Załącznik Nr 2 - wydatki'!I479&gt;0,'Załącznik Nr 2 - wydatki'!I479,"")</f>
      </c>
      <c r="J276" s="37">
        <f>IF('Załącznik Nr 2 - wydatki'!J479&gt;0,'Załącznik Nr 2 - wydatki'!J479,"")</f>
        <v>13754018</v>
      </c>
      <c r="K276" s="60">
        <f t="shared" si="55"/>
        <v>1.3902696213850156</v>
      </c>
    </row>
    <row r="277" spans="1:11" s="5" customFormat="1" ht="12.75">
      <c r="A277" s="74"/>
      <c r="B277" s="94"/>
      <c r="C277" s="81" t="s">
        <v>113</v>
      </c>
      <c r="D277" s="73">
        <v>4010</v>
      </c>
      <c r="E277" s="37">
        <f>IF('Załącznik Nr 2 - wydatki'!E480&gt;0,'Załącznik Nr 2 - wydatki'!E480,"")</f>
        <v>179420</v>
      </c>
      <c r="F277" s="37">
        <f>IF('Załącznik Nr 2 - wydatki'!F480&gt;0,'Załącznik Nr 2 - wydatki'!F480,"")</f>
        <v>284000</v>
      </c>
      <c r="G277" s="37">
        <f>IF('Załącznik Nr 2 - wydatki'!G480&gt;0,'Załącznik Nr 2 - wydatki'!G480,"")</f>
        <v>189772</v>
      </c>
      <c r="H277" s="37">
        <f>IF('Załącznik Nr 2 - wydatki'!H480&gt;0,'Załącznik Nr 2 - wydatki'!H480,"")</f>
      </c>
      <c r="I277" s="37">
        <f>IF('Załącznik Nr 2 - wydatki'!I480&gt;0,'Załącznik Nr 2 - wydatki'!I480,"")</f>
      </c>
      <c r="J277" s="37">
        <f>IF('Załącznik Nr 2 - wydatki'!J480&gt;0,'Załącznik Nr 2 - wydatki'!J480,"")</f>
        <v>189772</v>
      </c>
      <c r="K277" s="60">
        <f t="shared" si="55"/>
        <v>1.0576970237431724</v>
      </c>
    </row>
    <row r="278" spans="1:11" s="5" customFormat="1" ht="12.75">
      <c r="A278" s="74"/>
      <c r="B278" s="94"/>
      <c r="C278" s="81" t="s">
        <v>114</v>
      </c>
      <c r="D278" s="215">
        <v>4040</v>
      </c>
      <c r="E278" s="37">
        <f>IF('Załącznik Nr 2 - wydatki'!E481&gt;0,'Załącznik Nr 2 - wydatki'!E481,"")</f>
        <v>8168</v>
      </c>
      <c r="F278" s="37">
        <f>IF('Załącznik Nr 2 - wydatki'!F481&gt;0,'Załącznik Nr 2 - wydatki'!F481,"")</f>
        <v>10150</v>
      </c>
      <c r="G278" s="37">
        <f>IF('Załącznik Nr 2 - wydatki'!G481&gt;0,'Załącznik Nr 2 - wydatki'!G481,"")</f>
        <v>11463</v>
      </c>
      <c r="H278" s="37"/>
      <c r="I278" s="37"/>
      <c r="J278" s="37">
        <f>IF('Załącznik Nr 2 - wydatki'!J481&gt;0,'Załącznik Nr 2 - wydatki'!J481,"")</f>
        <v>11463</v>
      </c>
      <c r="K278" s="60">
        <f t="shared" si="55"/>
        <v>1.4034035259549462</v>
      </c>
    </row>
    <row r="279" spans="1:11" s="5" customFormat="1" ht="12.75">
      <c r="A279" s="74"/>
      <c r="B279" s="94"/>
      <c r="C279" s="81" t="s">
        <v>115</v>
      </c>
      <c r="D279" s="73">
        <v>4110</v>
      </c>
      <c r="E279" s="37">
        <f>IF('Załącznik Nr 2 - wydatki'!E482&gt;0,'Załącznik Nr 2 - wydatki'!E482,"")</f>
        <v>157950</v>
      </c>
      <c r="F279" s="37">
        <f>IF('Załącznik Nr 2 - wydatki'!F482&gt;0,'Załącznik Nr 2 - wydatki'!F482,"")</f>
        <v>230742</v>
      </c>
      <c r="G279" s="37">
        <f>IF('Załącznik Nr 2 - wydatki'!G482&gt;0,'Załącznik Nr 2 - wydatki'!G482,"")</f>
        <v>199628</v>
      </c>
      <c r="H279" s="37">
        <f>IF('Załącznik Nr 2 - wydatki'!H482&gt;0,'Załącznik Nr 2 - wydatki'!H482,"")</f>
      </c>
      <c r="I279" s="37">
        <f>IF('Załącznik Nr 2 - wydatki'!I482&gt;0,'Załącznik Nr 2 - wydatki'!I482,"")</f>
      </c>
      <c r="J279" s="37">
        <f>IF('Załącznik Nr 2 - wydatki'!J482&gt;0,'Załącznik Nr 2 - wydatki'!J482,"")</f>
        <v>199628</v>
      </c>
      <c r="K279" s="60">
        <f t="shared" si="55"/>
        <v>1.2638683127572017</v>
      </c>
    </row>
    <row r="280" spans="1:11" s="5" customFormat="1" ht="12.75">
      <c r="A280" s="74"/>
      <c r="B280" s="94"/>
      <c r="C280" s="81" t="s">
        <v>187</v>
      </c>
      <c r="D280" s="73">
        <v>4120</v>
      </c>
      <c r="E280" s="37">
        <f>IF('Załącznik Nr 2 - wydatki'!E483&gt;0,'Załącznik Nr 2 - wydatki'!E483,"")</f>
        <v>4100</v>
      </c>
      <c r="F280" s="37">
        <f>IF('Załącznik Nr 2 - wydatki'!F483&gt;0,'Załącznik Nr 2 - wydatki'!F483,"")</f>
        <v>7208</v>
      </c>
      <c r="G280" s="37">
        <f>IF('Załącznik Nr 2 - wydatki'!G483&gt;0,'Załącznik Nr 2 - wydatki'!G483,"")</f>
        <v>4447</v>
      </c>
      <c r="H280" s="37">
        <f>IF('Załącznik Nr 2 - wydatki'!H483&gt;0,'Załącznik Nr 2 - wydatki'!H483,"")</f>
      </c>
      <c r="I280" s="37">
        <f>IF('Załącznik Nr 2 - wydatki'!I483&gt;0,'Załącznik Nr 2 - wydatki'!I483,"")</f>
      </c>
      <c r="J280" s="37">
        <f>IF('Załącznik Nr 2 - wydatki'!J483&gt;0,'Załącznik Nr 2 - wydatki'!J483,"")</f>
        <v>4447</v>
      </c>
      <c r="K280" s="60">
        <f t="shared" si="55"/>
        <v>1.0846341463414635</v>
      </c>
    </row>
    <row r="281" spans="1:11" s="5" customFormat="1" ht="12.75">
      <c r="A281" s="74"/>
      <c r="B281" s="94"/>
      <c r="C281" s="81" t="s">
        <v>163</v>
      </c>
      <c r="D281" s="73">
        <v>4210</v>
      </c>
      <c r="E281" s="37">
        <f>IF('Załącznik Nr 2 - wydatki'!E484&gt;0,'Załącznik Nr 2 - wydatki'!E484,"")</f>
        <v>27638</v>
      </c>
      <c r="F281" s="37">
        <f>IF('Załącznik Nr 2 - wydatki'!F484&gt;0,'Załącznik Nr 2 - wydatki'!F484,"")</f>
        <v>46230</v>
      </c>
      <c r="G281" s="37">
        <f>IF('Załącznik Nr 2 - wydatki'!G484&gt;0,'Załącznik Nr 2 - wydatki'!G484,"")</f>
        <v>39996</v>
      </c>
      <c r="H281" s="37">
        <f>IF('Załącznik Nr 2 - wydatki'!H484&gt;0,'Załącznik Nr 2 - wydatki'!H484,"")</f>
      </c>
      <c r="I281" s="37">
        <f>IF('Załącznik Nr 2 - wydatki'!I484&gt;0,'Załącznik Nr 2 - wydatki'!I484,"")</f>
      </c>
      <c r="J281" s="37">
        <f>IF('Załącznik Nr 2 - wydatki'!J484&gt;0,'Załącznik Nr 2 - wydatki'!J484,"")</f>
        <v>39996</v>
      </c>
      <c r="K281" s="60">
        <f t="shared" si="55"/>
        <v>1.447137998407989</v>
      </c>
    </row>
    <row r="282" spans="1:11" s="5" customFormat="1" ht="12.75">
      <c r="A282" s="74"/>
      <c r="B282" s="94"/>
      <c r="C282" s="81" t="s">
        <v>119</v>
      </c>
      <c r="D282" s="73">
        <v>4300</v>
      </c>
      <c r="E282" s="37">
        <f>IF('Załącznik Nr 2 - wydatki'!E485&gt;0,'Załącznik Nr 2 - wydatki'!E485,"")</f>
        <v>38000</v>
      </c>
      <c r="F282" s="37">
        <f>IF('Załącznik Nr 2 - wydatki'!F485&gt;0,'Załącznik Nr 2 - wydatki'!F485,"")</f>
        <v>65000</v>
      </c>
      <c r="G282" s="37">
        <f>IF('Załącznik Nr 2 - wydatki'!G485&gt;0,'Załącznik Nr 2 - wydatki'!G485,"")</f>
        <v>56235</v>
      </c>
      <c r="H282" s="37">
        <f>IF('Załącznik Nr 2 - wydatki'!H485&gt;0,'Załącznik Nr 2 - wydatki'!H485,"")</f>
      </c>
      <c r="I282" s="37">
        <f>IF('Załącznik Nr 2 - wydatki'!I485&gt;0,'Załącznik Nr 2 - wydatki'!I485,"")</f>
      </c>
      <c r="J282" s="37">
        <f>IF('Załącznik Nr 2 - wydatki'!J485&gt;0,'Załącznik Nr 2 - wydatki'!J485,"")</f>
        <v>56235</v>
      </c>
      <c r="K282" s="60">
        <f t="shared" si="55"/>
        <v>1.4798684210526316</v>
      </c>
    </row>
    <row r="283" spans="1:11" s="5" customFormat="1" ht="12.75">
      <c r="A283" s="74"/>
      <c r="B283" s="94"/>
      <c r="C283" s="81" t="s">
        <v>122</v>
      </c>
      <c r="D283" s="73">
        <v>4440</v>
      </c>
      <c r="E283" s="37">
        <f>IF('Załącznik Nr 2 - wydatki'!E486&gt;0,'Załącznik Nr 2 - wydatki'!E486,"")</f>
        <v>3666</v>
      </c>
      <c r="F283" s="37">
        <f>IF('Załącznik Nr 2 - wydatki'!F486&gt;0,'Załącznik Nr 2 - wydatki'!F486,"")</f>
        <v>9000</v>
      </c>
      <c r="G283" s="37">
        <f>IF('Załącznik Nr 2 - wydatki'!G486&gt;0,'Załącznik Nr 2 - wydatki'!G486,"")</f>
        <v>7786</v>
      </c>
      <c r="H283" s="37">
        <f>IF('Załącznik Nr 2 - wydatki'!H486&gt;0,'Załącznik Nr 2 - wydatki'!H486,"")</f>
      </c>
      <c r="I283" s="37">
        <f>IF('Załącznik Nr 2 - wydatki'!I486&gt;0,'Załącznik Nr 2 - wydatki'!I486,"")</f>
      </c>
      <c r="J283" s="37">
        <f>IF('Załącznik Nr 2 - wydatki'!J486&gt;0,'Załącznik Nr 2 - wydatki'!J486,"")</f>
        <v>7786</v>
      </c>
      <c r="K283" s="60">
        <f t="shared" si="55"/>
        <v>2.1238406983087836</v>
      </c>
    </row>
    <row r="284" spans="1:11" s="5" customFormat="1" ht="12.75">
      <c r="A284" s="74"/>
      <c r="B284" s="97"/>
      <c r="C284" s="453" t="s">
        <v>365</v>
      </c>
      <c r="D284" s="73">
        <v>4170</v>
      </c>
      <c r="E284" s="37">
        <f>IF('Załącznik Nr 2 - wydatki'!E487&gt;0,'Załącznik Nr 2 - wydatki'!E487,"")</f>
        <v>6000</v>
      </c>
      <c r="F284" s="37">
        <f>IF('Załącznik Nr 2 - wydatki'!F487&gt;0,'Załącznik Nr 2 - wydatki'!F487,"")</f>
        <v>10000</v>
      </c>
      <c r="G284" s="37">
        <f>IF('Załącznik Nr 2 - wydatki'!G487&gt;0,'Załącznik Nr 2 - wydatki'!G487,"")</f>
        <v>8655</v>
      </c>
      <c r="H284" s="37">
        <f>IF('Załącznik Nr 2 - wydatki'!H487&gt;0,'Załącznik Nr 2 - wydatki'!H487,"")</f>
      </c>
      <c r="I284" s="37">
        <f>IF('Załącznik Nr 2 - wydatki'!I487&gt;0,'Załącznik Nr 2 - wydatki'!I487,"")</f>
      </c>
      <c r="J284" s="37">
        <f>IF('Załącznik Nr 2 - wydatki'!J487&gt;0,'Załącznik Nr 2 - wydatki'!J487,"")</f>
        <v>8655</v>
      </c>
      <c r="K284" s="60">
        <f t="shared" si="55"/>
        <v>1.4425</v>
      </c>
    </row>
    <row r="285" spans="1:11" s="5" customFormat="1" ht="24">
      <c r="A285" s="74"/>
      <c r="B285" s="94"/>
      <c r="C285" s="134" t="s">
        <v>51</v>
      </c>
      <c r="D285" s="215">
        <v>2910</v>
      </c>
      <c r="E285" s="37">
        <f>IF('Załącznik Nr 2 - wydatki'!E488&gt;0,'Załącznik Nr 2 - wydatki'!E488,"")</f>
        <v>3360</v>
      </c>
      <c r="F285" s="37">
        <f>IF('Załącznik Nr 2 - wydatki'!F488&gt;0,'Załącznik Nr 2 - wydatki'!F488,"")</f>
      </c>
      <c r="G285" s="37">
        <f>IF('Załącznik Nr 2 - wydatki'!G488&gt;0,'Załącznik Nr 2 - wydatki'!G488,"")</f>
      </c>
      <c r="H285" s="37">
        <f>IF('Załącznik Nr 2 - wydatki'!H488&gt;0,'Załącznik Nr 2 - wydatki'!H488,"")</f>
      </c>
      <c r="I285" s="37">
        <f>IF('Załącznik Nr 2 - wydatki'!I488&gt;0,'Załącznik Nr 2 - wydatki'!I488,"")</f>
      </c>
      <c r="J285" s="37">
        <f>IF('Załącznik Nr 2 - wydatki'!J488&gt;0,'Załącznik Nr 2 - wydatki'!J488,"")</f>
      </c>
      <c r="K285" s="60"/>
    </row>
    <row r="286" spans="1:11" s="5" customFormat="1" ht="24">
      <c r="A286" s="74"/>
      <c r="B286" s="94"/>
      <c r="C286" s="134" t="s">
        <v>52</v>
      </c>
      <c r="D286" s="215">
        <v>4560</v>
      </c>
      <c r="E286" s="37">
        <f>IF('Załącznik Nr 2 - wydatki'!E489&gt;0,'Załącznik Nr 2 - wydatki'!E489,"")</f>
        <v>124</v>
      </c>
      <c r="F286" s="37">
        <f>IF('Załącznik Nr 2 - wydatki'!F489&gt;0,'Załącznik Nr 2 - wydatki'!F489,"")</f>
      </c>
      <c r="G286" s="37">
        <f>IF('Załącznik Nr 2 - wydatki'!G489&gt;0,'Załącznik Nr 2 - wydatki'!G489,"")</f>
      </c>
      <c r="H286" s="37">
        <f>IF('Załącznik Nr 2 - wydatki'!H489&gt;0,'Załącznik Nr 2 - wydatki'!H489,"")</f>
      </c>
      <c r="I286" s="37">
        <f>IF('Załącznik Nr 2 - wydatki'!I489&gt;0,'Załącznik Nr 2 - wydatki'!I489,"")</f>
      </c>
      <c r="J286" s="37">
        <f>IF('Załącznik Nr 2 - wydatki'!J489&gt;0,'Załącznik Nr 2 - wydatki'!J489,"")</f>
      </c>
      <c r="K286" s="60"/>
    </row>
    <row r="287" spans="1:11" s="5" customFormat="1" ht="12.75">
      <c r="A287" s="74"/>
      <c r="B287" s="94"/>
      <c r="C287" s="452" t="s">
        <v>134</v>
      </c>
      <c r="D287" s="73">
        <v>6060</v>
      </c>
      <c r="E287" s="37">
        <f>IF('Załącznik Nr 2 - wydatki'!E490&gt;0,'Załącznik Nr 2 - wydatki'!E490,"")</f>
        <v>6500</v>
      </c>
      <c r="F287" s="37">
        <f>IF('Załącznik Nr 2 - wydatki'!F490&gt;0,'Załącznik Nr 2 - wydatki'!F490,"")</f>
      </c>
      <c r="G287" s="37">
        <f>IF('Załącznik Nr 2 - wydatki'!G490&gt;0,'Załącznik Nr 2 - wydatki'!G490,"")</f>
      </c>
      <c r="H287" s="37">
        <f>IF('Załącznik Nr 2 - wydatki'!H490&gt;0,'Załącznik Nr 2 - wydatki'!H490,"")</f>
      </c>
      <c r="I287" s="37">
        <f>IF('Załącznik Nr 2 - wydatki'!I490&gt;0,'Załącznik Nr 2 - wydatki'!I490,"")</f>
      </c>
      <c r="J287" s="37">
        <f>IF('Załącznik Nr 2 - wydatki'!J490&gt;0,'Załącznik Nr 2 - wydatki'!J490,"")</f>
      </c>
      <c r="K287" s="60"/>
    </row>
    <row r="288" spans="1:11" s="10" customFormat="1" ht="36">
      <c r="A288" s="127"/>
      <c r="B288" s="108" t="s">
        <v>447</v>
      </c>
      <c r="C288" s="135" t="s">
        <v>370</v>
      </c>
      <c r="D288" s="208"/>
      <c r="E288" s="39">
        <f aca="true" t="shared" si="57" ref="E288:J288">SUM(E289:E290)</f>
        <v>115000</v>
      </c>
      <c r="F288" s="39">
        <f t="shared" si="57"/>
        <v>67800</v>
      </c>
      <c r="G288" s="39">
        <f t="shared" si="57"/>
        <v>115000</v>
      </c>
      <c r="H288" s="39">
        <f t="shared" si="57"/>
        <v>0</v>
      </c>
      <c r="I288" s="39">
        <f t="shared" si="57"/>
        <v>0</v>
      </c>
      <c r="J288" s="39">
        <f t="shared" si="57"/>
        <v>115000</v>
      </c>
      <c r="K288" s="60">
        <f t="shared" si="55"/>
        <v>1</v>
      </c>
    </row>
    <row r="289" spans="1:11" s="5" customFormat="1" ht="13.5" customHeight="1">
      <c r="A289" s="74"/>
      <c r="B289" s="94"/>
      <c r="C289" s="81" t="s">
        <v>489</v>
      </c>
      <c r="D289" s="71">
        <v>4130</v>
      </c>
      <c r="E289" s="37">
        <f>IF('Załącznik Nr 2 - wydatki'!E492&gt;0,'Załącznik Nr 2 - wydatki'!E492,"")</f>
        <v>67000</v>
      </c>
      <c r="F289" s="37">
        <f>IF('Załącznik Nr 2 - wydatki'!F492&gt;0,'Załącznik Nr 2 - wydatki'!F492,"")</f>
        <v>67800</v>
      </c>
      <c r="G289" s="37">
        <f>IF('Załącznik Nr 2 - wydatki'!G492&gt;0,'Załącznik Nr 2 - wydatki'!G492,"")</f>
        <v>67000</v>
      </c>
      <c r="H289" s="37">
        <f>IF('Załącznik Nr 2 - wydatki'!H492&gt;0,'Załącznik Nr 2 - wydatki'!H492,"")</f>
      </c>
      <c r="I289" s="37">
        <f>IF('Załącznik Nr 2 - wydatki'!I492&gt;0,'Załącznik Nr 2 - wydatki'!I492,"")</f>
      </c>
      <c r="J289" s="37">
        <f>IF('Załącznik Nr 2 - wydatki'!J492&gt;0,'Załącznik Nr 2 - wydatki'!J492,"")</f>
        <v>67000</v>
      </c>
      <c r="K289" s="60">
        <f t="shared" si="55"/>
        <v>1</v>
      </c>
    </row>
    <row r="290" spans="1:11" s="5" customFormat="1" ht="13.5" customHeight="1">
      <c r="A290" s="74"/>
      <c r="B290" s="94"/>
      <c r="C290" s="81" t="s">
        <v>490</v>
      </c>
      <c r="D290" s="71"/>
      <c r="E290" s="37">
        <f>IF('Załącznik Nr 2 - wydatki'!E493&gt;0,'Załącznik Nr 2 - wydatki'!E493,"")</f>
        <v>48000</v>
      </c>
      <c r="F290" s="37">
        <f>IF('Załącznik Nr 2 - wydatki'!F493&gt;0,'Załącznik Nr 2 - wydatki'!F493,"")</f>
      </c>
      <c r="G290" s="37">
        <f>IF('Załącznik Nr 2 - wydatki'!G493&gt;0,'Załącznik Nr 2 - wydatki'!G493,"")</f>
        <v>48000</v>
      </c>
      <c r="H290" s="37">
        <f>IF('Załącznik Nr 2 - wydatki'!H493&gt;0,'Załącznik Nr 2 - wydatki'!H493,"")</f>
      </c>
      <c r="I290" s="37">
        <f>IF('Załącznik Nr 2 - wydatki'!I493&gt;0,'Załącznik Nr 2 - wydatki'!I493,"")</f>
      </c>
      <c r="J290" s="37">
        <f>IF('Załącznik Nr 2 - wydatki'!J493&gt;0,'Załącznik Nr 2 - wydatki'!J493,"")</f>
        <v>48000</v>
      </c>
      <c r="K290" s="60">
        <f t="shared" si="55"/>
        <v>1</v>
      </c>
    </row>
    <row r="291" spans="1:11" s="10" customFormat="1" ht="24">
      <c r="A291" s="127"/>
      <c r="B291" s="109" t="s">
        <v>448</v>
      </c>
      <c r="C291" s="137" t="s">
        <v>435</v>
      </c>
      <c r="D291" s="216"/>
      <c r="E291" s="40">
        <f aca="true" t="shared" si="58" ref="E291:J291">SUM(E292:E294)</f>
        <v>2775457</v>
      </c>
      <c r="F291" s="40">
        <f t="shared" si="58"/>
        <v>2749191</v>
      </c>
      <c r="G291" s="40">
        <f t="shared" si="58"/>
        <v>2782698</v>
      </c>
      <c r="H291" s="40">
        <f t="shared" si="58"/>
        <v>1955698</v>
      </c>
      <c r="I291" s="40">
        <f t="shared" si="58"/>
        <v>0</v>
      </c>
      <c r="J291" s="40">
        <f t="shared" si="58"/>
        <v>827000</v>
      </c>
      <c r="K291" s="60">
        <f t="shared" si="55"/>
        <v>1.0026089397169546</v>
      </c>
    </row>
    <row r="292" spans="1:11" s="5" customFormat="1" ht="13.5" customHeight="1">
      <c r="A292" s="74"/>
      <c r="B292" s="94"/>
      <c r="C292" s="81" t="s">
        <v>230</v>
      </c>
      <c r="D292" s="71">
        <v>3110</v>
      </c>
      <c r="E292" s="37">
        <f>IF('Załącznik Nr 2 - wydatki'!E495&gt;0,'Załącznik Nr 2 - wydatki'!E495,"")</f>
        <v>2765792</v>
      </c>
      <c r="F292" s="37">
        <f>IF('Załącznik Nr 2 - wydatki'!F495&gt;0,'Załącznik Nr 2 - wydatki'!F495,"")</f>
        <v>2739225</v>
      </c>
      <c r="G292" s="37">
        <f>IF('Załącznik Nr 2 - wydatki'!G495&gt;0,'Załącznik Nr 2 - wydatki'!G495,"")</f>
        <v>2776238</v>
      </c>
      <c r="H292" s="37">
        <f>IF('Załącznik Nr 2 - wydatki'!H495&gt;0,'Załącznik Nr 2 - wydatki'!H495,"")</f>
        <v>1949238</v>
      </c>
      <c r="I292" s="37">
        <f>IF('Załącznik Nr 2 - wydatki'!I495&gt;0,'Załącznik Nr 2 - wydatki'!I495,"")</f>
      </c>
      <c r="J292" s="37">
        <f>IF('Załącznik Nr 2 - wydatki'!J495&gt;0,'Załącznik Nr 2 - wydatki'!J495,"")</f>
        <v>827000</v>
      </c>
      <c r="K292" s="60">
        <f t="shared" si="55"/>
        <v>1.003776856683366</v>
      </c>
    </row>
    <row r="293" spans="1:11" s="5" customFormat="1" ht="13.5" customHeight="1">
      <c r="A293" s="74"/>
      <c r="B293" s="94"/>
      <c r="C293" s="81" t="s">
        <v>115</v>
      </c>
      <c r="D293" s="71">
        <v>4110</v>
      </c>
      <c r="E293" s="37">
        <f>IF('Załącznik Nr 2 - wydatki'!E496&gt;0,'Załącznik Nr 2 - wydatki'!E496,"")</f>
        <v>5665</v>
      </c>
      <c r="F293" s="37">
        <f>IF('Załącznik Nr 2 - wydatki'!F496&gt;0,'Załącznik Nr 2 - wydatki'!F496,"")</f>
        <v>2466</v>
      </c>
      <c r="G293" s="37">
        <f>IF('Załącznik Nr 2 - wydatki'!G496&gt;0,'Załącznik Nr 2 - wydatki'!G496,"")</f>
        <v>2400</v>
      </c>
      <c r="H293" s="37">
        <f>IF('Załącznik Nr 2 - wydatki'!H496&gt;0,'Załącznik Nr 2 - wydatki'!H496,"")</f>
        <v>2400</v>
      </c>
      <c r="I293" s="37">
        <f>IF('Załącznik Nr 2 - wydatki'!I496&gt;0,'Załącznik Nr 2 - wydatki'!I496,"")</f>
      </c>
      <c r="J293" s="37">
        <f>IF('Załącznik Nr 2 - wydatki'!J496&gt;0,'Załącznik Nr 2 - wydatki'!J496,"")</f>
      </c>
      <c r="K293" s="60">
        <f t="shared" si="55"/>
        <v>0.4236540158870256</v>
      </c>
    </row>
    <row r="294" spans="1:11" s="5" customFormat="1" ht="13.5" customHeight="1">
      <c r="A294" s="74"/>
      <c r="B294" s="94"/>
      <c r="C294" s="81" t="s">
        <v>119</v>
      </c>
      <c r="D294" s="71">
        <v>4300</v>
      </c>
      <c r="E294" s="37">
        <f>IF('Załącznik Nr 2 - wydatki'!E497&gt;0,'Załącznik Nr 2 - wydatki'!E497,"")</f>
        <v>4000</v>
      </c>
      <c r="F294" s="37">
        <f>IF('Załącznik Nr 2 - wydatki'!F497&gt;0,'Załącznik Nr 2 - wydatki'!F497,"")</f>
        <v>7500</v>
      </c>
      <c r="G294" s="37">
        <f>IF('Załącznik Nr 2 - wydatki'!G497&gt;0,'Załącznik Nr 2 - wydatki'!G497,"")</f>
        <v>4060</v>
      </c>
      <c r="H294" s="37">
        <f>IF('Załącznik Nr 2 - wydatki'!H497&gt;0,'Załącznik Nr 2 - wydatki'!H497,"")</f>
        <v>4060</v>
      </c>
      <c r="I294" s="37">
        <f>IF('Załącznik Nr 2 - wydatki'!I497&gt;0,'Załącznik Nr 2 - wydatki'!I497,"")</f>
      </c>
      <c r="J294" s="37">
        <f>IF('Załącznik Nr 2 - wydatki'!J497&gt;0,'Załącznik Nr 2 - wydatki'!J497,"")</f>
      </c>
      <c r="K294" s="60">
        <f t="shared" si="55"/>
        <v>1.015</v>
      </c>
    </row>
    <row r="295" spans="1:11" s="9" customFormat="1" ht="18" customHeight="1">
      <c r="A295" s="116"/>
      <c r="B295" s="96" t="s">
        <v>449</v>
      </c>
      <c r="C295" s="146" t="s">
        <v>231</v>
      </c>
      <c r="D295" s="200"/>
      <c r="E295" s="25">
        <f aca="true" t="shared" si="59" ref="E295:J295">SUM(E296:E299)</f>
        <v>5500000</v>
      </c>
      <c r="F295" s="25">
        <f t="shared" si="59"/>
        <v>5500000</v>
      </c>
      <c r="G295" s="25">
        <f t="shared" si="59"/>
        <v>5500000</v>
      </c>
      <c r="H295" s="25">
        <f t="shared" si="59"/>
        <v>5500000</v>
      </c>
      <c r="I295" s="25">
        <f t="shared" si="59"/>
        <v>0</v>
      </c>
      <c r="J295" s="25">
        <f t="shared" si="59"/>
        <v>0</v>
      </c>
      <c r="K295" s="60">
        <f t="shared" si="55"/>
        <v>1</v>
      </c>
    </row>
    <row r="296" spans="1:11" s="5" customFormat="1" ht="13.5" customHeight="1">
      <c r="A296" s="74"/>
      <c r="B296" s="94"/>
      <c r="C296" s="81" t="s">
        <v>230</v>
      </c>
      <c r="D296" s="71">
        <v>3110</v>
      </c>
      <c r="E296" s="37">
        <f>IF('Załącznik Nr 2 - wydatki'!E499&gt;0,'Załącznik Nr 2 - wydatki'!E499,"")</f>
        <v>5487791</v>
      </c>
      <c r="F296" s="37">
        <f>IF('Załącznik Nr 2 - wydatki'!F499&gt;0,'Załącznik Nr 2 - wydatki'!F499,"")</f>
        <v>5485000</v>
      </c>
      <c r="G296" s="37">
        <f>IF('Załącznik Nr 2 - wydatki'!G499&gt;0,'Załącznik Nr 2 - wydatki'!G499,"")</f>
        <v>5485000</v>
      </c>
      <c r="H296" s="37">
        <f>IF('Załącznik Nr 2 - wydatki'!H499&gt;0,'Załącznik Nr 2 - wydatki'!H499,"")</f>
        <v>5485000</v>
      </c>
      <c r="I296" s="37">
        <f>IF('Załącznik Nr 2 - wydatki'!I499&gt;0,'Załącznik Nr 2 - wydatki'!I499,"")</f>
      </c>
      <c r="J296" s="37">
        <f>IF('Załącznik Nr 2 - wydatki'!J499&gt;0,'Załącznik Nr 2 - wydatki'!J499,"")</f>
      </c>
      <c r="K296" s="60">
        <f t="shared" si="55"/>
        <v>0.9994914164916266</v>
      </c>
    </row>
    <row r="297" spans="1:11" s="5" customFormat="1" ht="13.5" customHeight="1">
      <c r="A297" s="74"/>
      <c r="B297" s="97"/>
      <c r="C297" s="81" t="s">
        <v>487</v>
      </c>
      <c r="D297" s="71">
        <v>4610</v>
      </c>
      <c r="E297" s="37">
        <f>IF('Załącznik Nr 2 - wydatki'!E500&gt;0,'Załącznik Nr 2 - wydatki'!E500,"")</f>
        <v>1592</v>
      </c>
      <c r="F297" s="37">
        <f>IF('Załącznik Nr 2 - wydatki'!F500&gt;0,'Załącznik Nr 2 - wydatki'!F500,"")</f>
        <v>1600</v>
      </c>
      <c r="G297" s="37">
        <f>IF('Załącznik Nr 2 - wydatki'!G500&gt;0,'Załącznik Nr 2 - wydatki'!G500,"")</f>
        <v>1600</v>
      </c>
      <c r="H297" s="37">
        <f>IF('Załącznik Nr 2 - wydatki'!H500&gt;0,'Załącznik Nr 2 - wydatki'!H500,"")</f>
        <v>1600</v>
      </c>
      <c r="I297" s="37">
        <f>IF('Załącznik Nr 2 - wydatki'!I500&gt;0,'Załącznik Nr 2 - wydatki'!I500,"")</f>
      </c>
      <c r="J297" s="37">
        <f>IF('Załącznik Nr 2 - wydatki'!J500&gt;0,'Załącznik Nr 2 - wydatki'!J500,"")</f>
      </c>
      <c r="K297" s="60">
        <f t="shared" si="55"/>
        <v>1.0050251256281406</v>
      </c>
    </row>
    <row r="298" spans="1:11" s="5" customFormat="1" ht="13.5" customHeight="1">
      <c r="A298" s="74"/>
      <c r="B298" s="94"/>
      <c r="C298" s="452" t="s">
        <v>486</v>
      </c>
      <c r="D298" s="71">
        <v>4580</v>
      </c>
      <c r="E298" s="37">
        <f>IF('Załącznik Nr 2 - wydatki'!E501&gt;0,'Załącznik Nr 2 - wydatki'!E501,"")</f>
        <v>295</v>
      </c>
      <c r="F298" s="37">
        <f>IF('Załącznik Nr 2 - wydatki'!F501&gt;0,'Załącznik Nr 2 - wydatki'!F501,"")</f>
      </c>
      <c r="G298" s="37">
        <f>IF('Załącznik Nr 2 - wydatki'!G501&gt;0,'Załącznik Nr 2 - wydatki'!G501,"")</f>
      </c>
      <c r="H298" s="37">
        <f>IF('Załącznik Nr 2 - wydatki'!H501&gt;0,'Załącznik Nr 2 - wydatki'!H501,"")</f>
      </c>
      <c r="I298" s="37">
        <f>IF('Załącznik Nr 2 - wydatki'!I501&gt;0,'Załącznik Nr 2 - wydatki'!I501,"")</f>
      </c>
      <c r="J298" s="37">
        <f>IF('Załącznik Nr 2 - wydatki'!J501&gt;0,'Załącznik Nr 2 - wydatki'!J501,"")</f>
      </c>
      <c r="K298" s="60"/>
    </row>
    <row r="299" spans="1:11" s="5" customFormat="1" ht="13.5" customHeight="1">
      <c r="A299" s="74"/>
      <c r="B299" s="94"/>
      <c r="C299" s="436" t="s">
        <v>427</v>
      </c>
      <c r="D299" s="71">
        <v>4600</v>
      </c>
      <c r="E299" s="37">
        <f>IF('Załącznik Nr 2 - wydatki'!E502&gt;0,'Załącznik Nr 2 - wydatki'!E502,"")</f>
        <v>10322</v>
      </c>
      <c r="F299" s="37">
        <f>IF('Załącznik Nr 2 - wydatki'!F502&gt;0,'Załącznik Nr 2 - wydatki'!F502,"")</f>
        <v>13400</v>
      </c>
      <c r="G299" s="37">
        <f>IF('Załącznik Nr 2 - wydatki'!G502&gt;0,'Załącznik Nr 2 - wydatki'!G502,"")</f>
        <v>13400</v>
      </c>
      <c r="H299" s="37">
        <f>IF('Załącznik Nr 2 - wydatki'!H502&gt;0,'Załącznik Nr 2 - wydatki'!H502,"")</f>
        <v>13400</v>
      </c>
      <c r="I299" s="37">
        <f>IF('Załącznik Nr 2 - wydatki'!I502&gt;0,'Załącznik Nr 2 - wydatki'!I502,"")</f>
      </c>
      <c r="J299" s="37">
        <f>IF('Załącznik Nr 2 - wydatki'!J502&gt;0,'Załącznik Nr 2 - wydatki'!J502,"")</f>
      </c>
      <c r="K299" s="60">
        <f t="shared" si="55"/>
        <v>1.2981980236388297</v>
      </c>
    </row>
    <row r="300" spans="1:11" s="9" customFormat="1" ht="18" customHeight="1">
      <c r="A300" s="116"/>
      <c r="B300" s="95" t="s">
        <v>450</v>
      </c>
      <c r="C300" s="148" t="s">
        <v>232</v>
      </c>
      <c r="D300" s="202"/>
      <c r="E300" s="38">
        <f aca="true" t="shared" si="60" ref="E300:J300">SUM(E301:E316)</f>
        <v>1612655</v>
      </c>
      <c r="F300" s="38">
        <f t="shared" si="60"/>
        <v>1990959</v>
      </c>
      <c r="G300" s="38">
        <f t="shared" si="60"/>
        <v>1923192</v>
      </c>
      <c r="H300" s="38">
        <f t="shared" si="60"/>
        <v>1923192</v>
      </c>
      <c r="I300" s="38">
        <f t="shared" si="60"/>
        <v>0</v>
      </c>
      <c r="J300" s="38">
        <f t="shared" si="60"/>
        <v>0</v>
      </c>
      <c r="K300" s="60">
        <f t="shared" si="55"/>
        <v>1.192562575380351</v>
      </c>
    </row>
    <row r="301" spans="1:11" s="5" customFormat="1" ht="12.75">
      <c r="A301" s="74"/>
      <c r="B301" s="94"/>
      <c r="C301" s="81" t="s">
        <v>406</v>
      </c>
      <c r="D301" s="71">
        <v>3020</v>
      </c>
      <c r="E301" s="37">
        <f>IF('Załącznik Nr 2 - wydatki'!E504&gt;0,'Załącznik Nr 2 - wydatki'!E504,"")</f>
        <v>3665</v>
      </c>
      <c r="F301" s="37">
        <f>IF('Załącznik Nr 2 - wydatki'!F504&gt;0,'Załącznik Nr 2 - wydatki'!F504,"")</f>
        <v>4266</v>
      </c>
      <c r="G301" s="37">
        <f>IF('Załącznik Nr 2 - wydatki'!G504&gt;0,'Załącznik Nr 2 - wydatki'!G504,"")</f>
        <v>4266</v>
      </c>
      <c r="H301" s="37">
        <f>IF('Załącznik Nr 2 - wydatki'!H504&gt;0,'Załącznik Nr 2 - wydatki'!H504,"")</f>
        <v>4266</v>
      </c>
      <c r="I301" s="37">
        <f>IF('Załącznik Nr 2 - wydatki'!I504&gt;0,'Załącznik Nr 2 - wydatki'!I504,"")</f>
      </c>
      <c r="J301" s="37"/>
      <c r="K301" s="60">
        <f t="shared" si="55"/>
        <v>1.1639836289222374</v>
      </c>
    </row>
    <row r="302" spans="1:11" s="5" customFormat="1" ht="12.75">
      <c r="A302" s="74"/>
      <c r="B302" s="94"/>
      <c r="C302" s="452" t="s">
        <v>365</v>
      </c>
      <c r="D302" s="71">
        <v>4170</v>
      </c>
      <c r="E302" s="37">
        <f>IF('Załącznik Nr 2 - wydatki'!E505&gt;0,'Załącznik Nr 2 - wydatki'!E505,"")</f>
        <v>20000</v>
      </c>
      <c r="F302" s="37">
        <f>IF('Załącznik Nr 2 - wydatki'!F505&gt;0,'Załącznik Nr 2 - wydatki'!F505,"")</f>
        <v>20000</v>
      </c>
      <c r="G302" s="37">
        <f>IF('Załącznik Nr 2 - wydatki'!G505&gt;0,'Załącznik Nr 2 - wydatki'!G505,"")</f>
        <v>20000</v>
      </c>
      <c r="H302" s="37">
        <f>IF('Załącznik Nr 2 - wydatki'!H505&gt;0,'Załącznik Nr 2 - wydatki'!H505,"")</f>
        <v>20000</v>
      </c>
      <c r="I302" s="37">
        <f>IF('Załącznik Nr 2 - wydatki'!I505&gt;0,'Załącznik Nr 2 - wydatki'!I505,"")</f>
      </c>
      <c r="J302" s="37">
        <f>IF('Załącznik Nr 2 - wydatki'!J505&gt;0,'Załącznik Nr 2 - wydatki'!J505,"")</f>
      </c>
      <c r="K302" s="60">
        <f t="shared" si="55"/>
        <v>1</v>
      </c>
    </row>
    <row r="303" spans="1:11" s="5" customFormat="1" ht="12.75">
      <c r="A303" s="74"/>
      <c r="B303" s="94"/>
      <c r="C303" s="81" t="s">
        <v>113</v>
      </c>
      <c r="D303" s="71">
        <v>4010</v>
      </c>
      <c r="E303" s="37">
        <f>IF('Załącznik Nr 2 - wydatki'!E506&gt;0,'Załącznik Nr 2 - wydatki'!E506,"")</f>
        <v>1083549</v>
      </c>
      <c r="F303" s="37">
        <f>IF('Załącznik Nr 2 - wydatki'!F506&gt;0,'Załącznik Nr 2 - wydatki'!F506,"")</f>
        <v>1249398</v>
      </c>
      <c r="G303" s="37">
        <f>IF('Załącznik Nr 2 - wydatki'!G506&gt;0,'Załącznik Nr 2 - wydatki'!G506,"")</f>
        <v>1197759</v>
      </c>
      <c r="H303" s="37">
        <f>IF('Załącznik Nr 2 - wydatki'!H506&gt;0,'Załącznik Nr 2 - wydatki'!H506,"")</f>
        <v>1197759</v>
      </c>
      <c r="I303" s="37">
        <f>IF('Załącznik Nr 2 - wydatki'!I506&gt;0,'Załącznik Nr 2 - wydatki'!I506,"")</f>
      </c>
      <c r="J303" s="37">
        <f>IF('Załącznik Nr 2 - wydatki'!J506&gt;0,'Załącznik Nr 2 - wydatki'!J506,"")</f>
      </c>
      <c r="K303" s="60">
        <f t="shared" si="55"/>
        <v>1.105403631953885</v>
      </c>
    </row>
    <row r="304" spans="1:11" s="5" customFormat="1" ht="12.75">
      <c r="A304" s="74"/>
      <c r="B304" s="94"/>
      <c r="C304" s="81" t="s">
        <v>114</v>
      </c>
      <c r="D304" s="71">
        <v>4040</v>
      </c>
      <c r="E304" s="37">
        <f>IF('Załącznik Nr 2 - wydatki'!E507&gt;0,'Załącznik Nr 2 - wydatki'!E507,"")</f>
        <v>81827</v>
      </c>
      <c r="F304" s="37">
        <f>IF('Załącznik Nr 2 - wydatki'!F507&gt;0,'Załącznik Nr 2 - wydatki'!F507,"")</f>
        <v>87527</v>
      </c>
      <c r="G304" s="37">
        <f>IF('Załącznik Nr 2 - wydatki'!G507&gt;0,'Załącznik Nr 2 - wydatki'!G507,"")</f>
        <v>87527</v>
      </c>
      <c r="H304" s="37">
        <f>IF('Załącznik Nr 2 - wydatki'!H507&gt;0,'Załącznik Nr 2 - wydatki'!H507,"")</f>
        <v>87527</v>
      </c>
      <c r="I304" s="37">
        <f>IF('Załącznik Nr 2 - wydatki'!I507&gt;0,'Załącznik Nr 2 - wydatki'!I507,"")</f>
      </c>
      <c r="J304" s="37">
        <f>IF('Załącznik Nr 2 - wydatki'!J507&gt;0,'Załącznik Nr 2 - wydatki'!J507,"")</f>
      </c>
      <c r="K304" s="60">
        <f t="shared" si="55"/>
        <v>1.0696591589573123</v>
      </c>
    </row>
    <row r="305" spans="1:11" s="5" customFormat="1" ht="12.75">
      <c r="A305" s="74"/>
      <c r="B305" s="94"/>
      <c r="C305" s="81" t="s">
        <v>115</v>
      </c>
      <c r="D305" s="71">
        <v>4110</v>
      </c>
      <c r="E305" s="37">
        <f>IF('Załącznik Nr 2 - wydatki'!E508&gt;0,'Załącznik Nr 2 - wydatki'!E508,"")</f>
        <v>203000</v>
      </c>
      <c r="F305" s="37">
        <f>IF('Załącznik Nr 2 - wydatki'!F508&gt;0,'Załącznik Nr 2 - wydatki'!F508,"")</f>
        <v>227256</v>
      </c>
      <c r="G305" s="37">
        <f>IF('Załącznik Nr 2 - wydatki'!G508&gt;0,'Załącznik Nr 2 - wydatki'!G508,"")</f>
        <v>218100</v>
      </c>
      <c r="H305" s="37">
        <f>IF('Załącznik Nr 2 - wydatki'!H508&gt;0,'Załącznik Nr 2 - wydatki'!H508,"")</f>
        <v>218100</v>
      </c>
      <c r="I305" s="37">
        <f>IF('Załącznik Nr 2 - wydatki'!I508&gt;0,'Załącznik Nr 2 - wydatki'!I508,"")</f>
      </c>
      <c r="J305" s="37">
        <f>IF('Załącznik Nr 2 - wydatki'!J508&gt;0,'Załącznik Nr 2 - wydatki'!J508,"")</f>
      </c>
      <c r="K305" s="60">
        <f t="shared" si="55"/>
        <v>1.074384236453202</v>
      </c>
    </row>
    <row r="306" spans="1:11" s="5" customFormat="1" ht="12.75">
      <c r="A306" s="74"/>
      <c r="B306" s="94"/>
      <c r="C306" s="81" t="s">
        <v>187</v>
      </c>
      <c r="D306" s="71">
        <v>4120</v>
      </c>
      <c r="E306" s="37">
        <f>IF('Załącznik Nr 2 - wydatki'!E509&gt;0,'Załącznik Nr 2 - wydatki'!E509,"")</f>
        <v>27500</v>
      </c>
      <c r="F306" s="37">
        <f>IF('Załącznik Nr 2 - wydatki'!F509&gt;0,'Załącznik Nr 2 - wydatki'!F509,"")</f>
        <v>31395</v>
      </c>
      <c r="G306" s="37">
        <f>IF('Załącznik Nr 2 - wydatki'!G509&gt;0,'Załącznik Nr 2 - wydatki'!G509,"")</f>
        <v>30130</v>
      </c>
      <c r="H306" s="37">
        <f>IF('Załącznik Nr 2 - wydatki'!H509&gt;0,'Załącznik Nr 2 - wydatki'!H509,"")</f>
        <v>30130</v>
      </c>
      <c r="I306" s="37">
        <f>IF('Załącznik Nr 2 - wydatki'!I509&gt;0,'Załącznik Nr 2 - wydatki'!I509,"")</f>
      </c>
      <c r="J306" s="37">
        <f>IF('Załącznik Nr 2 - wydatki'!J509&gt;0,'Załącznik Nr 2 - wydatki'!J509,"")</f>
      </c>
      <c r="K306" s="60">
        <f t="shared" si="55"/>
        <v>1.0956363636363637</v>
      </c>
    </row>
    <row r="307" spans="1:11" s="5" customFormat="1" ht="12.75">
      <c r="A307" s="74"/>
      <c r="B307" s="94"/>
      <c r="C307" s="81" t="s">
        <v>350</v>
      </c>
      <c r="D307" s="71">
        <v>4210</v>
      </c>
      <c r="E307" s="37">
        <f>IF('Załącznik Nr 2 - wydatki'!E510&gt;0,'Załącznik Nr 2 - wydatki'!E510,"")</f>
        <v>30551</v>
      </c>
      <c r="F307" s="37">
        <f>IF('Załącznik Nr 2 - wydatki'!F510&gt;0,'Załącznik Nr 2 - wydatki'!F510,"")</f>
        <v>31010</v>
      </c>
      <c r="G307" s="37">
        <f>IF('Załącznik Nr 2 - wydatki'!G510&gt;0,'Załącznik Nr 2 - wydatki'!G510,"")</f>
        <v>31010</v>
      </c>
      <c r="H307" s="37">
        <f>IF('Załącznik Nr 2 - wydatki'!H510&gt;0,'Załącznik Nr 2 - wydatki'!H510,"")</f>
        <v>31010</v>
      </c>
      <c r="I307" s="37">
        <f>IF('Załącznik Nr 2 - wydatki'!I510&gt;0,'Załącznik Nr 2 - wydatki'!I510,"")</f>
      </c>
      <c r="J307" s="37">
        <f>IF('Załącznik Nr 2 - wydatki'!J510&gt;0,'Załącznik Nr 2 - wydatki'!J510,"")</f>
      </c>
      <c r="K307" s="60">
        <f t="shared" si="55"/>
        <v>1.0150240581323033</v>
      </c>
    </row>
    <row r="308" spans="1:11" s="5" customFormat="1" ht="12.75">
      <c r="A308" s="74"/>
      <c r="B308" s="94"/>
      <c r="C308" s="81" t="s">
        <v>117</v>
      </c>
      <c r="D308" s="71">
        <v>4260</v>
      </c>
      <c r="E308" s="37">
        <f>IF('Załącznik Nr 2 - wydatki'!E511&gt;0,'Załącznik Nr 2 - wydatki'!E511,"")</f>
        <v>5300</v>
      </c>
      <c r="F308" s="37">
        <f>IF('Załącznik Nr 2 - wydatki'!F511&gt;0,'Załącznik Nr 2 - wydatki'!F511,"")</f>
        <v>5380</v>
      </c>
      <c r="G308" s="37">
        <f>IF('Załącznik Nr 2 - wydatki'!G511&gt;0,'Załącznik Nr 2 - wydatki'!G511,"")</f>
        <v>5380</v>
      </c>
      <c r="H308" s="37">
        <f>IF('Załącznik Nr 2 - wydatki'!H511&gt;0,'Załącznik Nr 2 - wydatki'!H511,"")</f>
        <v>5380</v>
      </c>
      <c r="I308" s="37">
        <f>IF('Załącznik Nr 2 - wydatki'!I511&gt;0,'Załącznik Nr 2 - wydatki'!I511,"")</f>
      </c>
      <c r="J308" s="37">
        <f>IF('Załącznik Nr 2 - wydatki'!J511&gt;0,'Załącznik Nr 2 - wydatki'!J511,"")</f>
      </c>
      <c r="K308" s="60">
        <f t="shared" si="55"/>
        <v>1.0150943396226415</v>
      </c>
    </row>
    <row r="309" spans="1:11" s="5" customFormat="1" ht="12.75">
      <c r="A309" s="74"/>
      <c r="B309" s="94"/>
      <c r="C309" s="82" t="s">
        <v>118</v>
      </c>
      <c r="D309" s="73">
        <v>4270</v>
      </c>
      <c r="E309" s="37">
        <f>IF('Załącznik Nr 2 - wydatki'!E512&gt;0,'Załącznik Nr 2 - wydatki'!E512,"")</f>
      </c>
      <c r="F309" s="37">
        <f>IF('Załącznik Nr 2 - wydatki'!F512&gt;0,'Załącznik Nr 2 - wydatki'!F512,"")</f>
        <v>172927</v>
      </c>
      <c r="G309" s="37">
        <f>IF('Załącznik Nr 2 - wydatki'!G512&gt;0,'Załącznik Nr 2 - wydatki'!G512,"")</f>
        <v>172900</v>
      </c>
      <c r="H309" s="37">
        <f>IF('Załącznik Nr 2 - wydatki'!H512&gt;0,'Załącznik Nr 2 - wydatki'!H512,"")</f>
        <v>172900</v>
      </c>
      <c r="I309" s="37">
        <f>IF('Załącznik Nr 2 - wydatki'!I512&gt;0,'Załącznik Nr 2 - wydatki'!I512,"")</f>
      </c>
      <c r="J309" s="37">
        <f>IF('Załącznik Nr 2 - wydatki'!J512&gt;0,'Załącznik Nr 2 - wydatki'!J512,"")</f>
      </c>
      <c r="K309" s="60"/>
    </row>
    <row r="310" spans="1:11" s="5" customFormat="1" ht="12.75">
      <c r="A310" s="74"/>
      <c r="B310" s="107"/>
      <c r="C310" s="81" t="s">
        <v>119</v>
      </c>
      <c r="D310" s="71">
        <v>4300</v>
      </c>
      <c r="E310" s="37">
        <f>IF('Załącznik Nr 2 - wydatki'!E513&gt;0,'Załącznik Nr 2 - wydatki'!E513,"")</f>
        <v>116820</v>
      </c>
      <c r="F310" s="37">
        <f>IF('Załącznik Nr 2 - wydatki'!F513&gt;0,'Załącznik Nr 2 - wydatki'!F513,"")</f>
        <v>120900</v>
      </c>
      <c r="G310" s="37">
        <f>IF('Załącznik Nr 2 - wydatki'!G513&gt;0,'Załącznik Nr 2 - wydatki'!G513,"")</f>
        <v>116900</v>
      </c>
      <c r="H310" s="37">
        <f>IF('Załącznik Nr 2 - wydatki'!H513&gt;0,'Załącznik Nr 2 - wydatki'!H513,"")</f>
        <v>116900</v>
      </c>
      <c r="I310" s="37">
        <f>IF('Załącznik Nr 2 - wydatki'!I513&gt;0,'Załącznik Nr 2 - wydatki'!I513,"")</f>
      </c>
      <c r="J310" s="37">
        <f>IF('Załącznik Nr 2 - wydatki'!J513&gt;0,'Załącznik Nr 2 - wydatki'!J513,"")</f>
      </c>
      <c r="K310" s="60">
        <f t="shared" si="55"/>
        <v>1.0006848142441362</v>
      </c>
    </row>
    <row r="311" spans="1:11" s="5" customFormat="1" ht="12.75">
      <c r="A311" s="74"/>
      <c r="B311" s="107"/>
      <c r="C311" s="81" t="s">
        <v>120</v>
      </c>
      <c r="D311" s="71">
        <v>4410</v>
      </c>
      <c r="E311" s="37">
        <f>IF('Załącznik Nr 2 - wydatki'!E514&gt;0,'Załącznik Nr 2 - wydatki'!E514,"")</f>
        <v>2500</v>
      </c>
      <c r="F311" s="37">
        <f>IF('Załącznik Nr 2 - wydatki'!F514&gt;0,'Załącznik Nr 2 - wydatki'!F514,"")</f>
        <v>2000</v>
      </c>
      <c r="G311" s="37">
        <f>IF('Załącznik Nr 2 - wydatki'!G514&gt;0,'Załącznik Nr 2 - wydatki'!G514,"")</f>
        <v>2000</v>
      </c>
      <c r="H311" s="37">
        <f>IF('Załącznik Nr 2 - wydatki'!H514&gt;0,'Załącznik Nr 2 - wydatki'!H514,"")</f>
        <v>2000</v>
      </c>
      <c r="I311" s="37">
        <f>IF('Załącznik Nr 2 - wydatki'!I514&gt;0,'Załącznik Nr 2 - wydatki'!I514,"")</f>
      </c>
      <c r="J311" s="37">
        <f>IF('Załącznik Nr 2 - wydatki'!J514&gt;0,'Załącznik Nr 2 - wydatki'!J514,"")</f>
      </c>
      <c r="K311" s="60">
        <f t="shared" si="55"/>
        <v>0.8</v>
      </c>
    </row>
    <row r="312" spans="1:11" s="5" customFormat="1" ht="12.75">
      <c r="A312" s="74"/>
      <c r="B312" s="94"/>
      <c r="C312" s="81" t="s">
        <v>121</v>
      </c>
      <c r="D312" s="71">
        <v>4430</v>
      </c>
      <c r="E312" s="37">
        <f>IF('Załącznik Nr 2 - wydatki'!E515&gt;0,'Załącznik Nr 2 - wydatki'!E515,"")</f>
        <v>587</v>
      </c>
      <c r="F312" s="37">
        <f>IF('Załącznik Nr 2 - wydatki'!F515&gt;0,'Załącznik Nr 2 - wydatki'!F515,"")</f>
        <v>50</v>
      </c>
      <c r="G312" s="37">
        <f>IF('Załącznik Nr 2 - wydatki'!G515&gt;0,'Załącznik Nr 2 - wydatki'!G515,"")</f>
        <v>50</v>
      </c>
      <c r="H312" s="37">
        <f>IF('Załącznik Nr 2 - wydatki'!H515&gt;0,'Załącznik Nr 2 - wydatki'!H515,"")</f>
        <v>50</v>
      </c>
      <c r="I312" s="37">
        <f>IF('Załącznik Nr 2 - wydatki'!I515&gt;0,'Załącznik Nr 2 - wydatki'!I515,"")</f>
      </c>
      <c r="J312" s="37">
        <f>IF('Załącznik Nr 2 - wydatki'!J515&gt;0,'Załącznik Nr 2 - wydatki'!J515,"")</f>
      </c>
      <c r="K312" s="60">
        <f t="shared" si="55"/>
        <v>0.08517887563884156</v>
      </c>
    </row>
    <row r="313" spans="1:11" s="5" customFormat="1" ht="12.75">
      <c r="A313" s="74"/>
      <c r="B313" s="94"/>
      <c r="C313" s="81" t="s">
        <v>122</v>
      </c>
      <c r="D313" s="71">
        <v>4440</v>
      </c>
      <c r="E313" s="37">
        <f>IF('Załącznik Nr 2 - wydatki'!E516&gt;0,'Załącznik Nr 2 - wydatki'!E516,"")</f>
        <v>29323</v>
      </c>
      <c r="F313" s="37">
        <f>IF('Załącznik Nr 2 - wydatki'!F516&gt;0,'Załącznik Nr 2 - wydatki'!F516,"")</f>
        <v>31468</v>
      </c>
      <c r="G313" s="37">
        <f>IF('Załącznik Nr 2 - wydatki'!G516&gt;0,'Załącznik Nr 2 - wydatki'!G516,"")</f>
        <v>30000</v>
      </c>
      <c r="H313" s="37">
        <f>IF('Załącznik Nr 2 - wydatki'!H516&gt;0,'Załącznik Nr 2 - wydatki'!H516,"")</f>
        <v>30000</v>
      </c>
      <c r="I313" s="37">
        <f>IF('Załącznik Nr 2 - wydatki'!I516&gt;0,'Załącznik Nr 2 - wydatki'!I516,"")</f>
      </c>
      <c r="J313" s="37">
        <f>IF('Załącznik Nr 2 - wydatki'!J516&gt;0,'Załącznik Nr 2 - wydatki'!J516,"")</f>
      </c>
      <c r="K313" s="60">
        <f t="shared" si="55"/>
        <v>1.0230876786140572</v>
      </c>
    </row>
    <row r="314" spans="1:11" s="5" customFormat="1" ht="12.75">
      <c r="A314" s="74"/>
      <c r="B314" s="94"/>
      <c r="C314" s="81" t="s">
        <v>123</v>
      </c>
      <c r="D314" s="71">
        <v>4480</v>
      </c>
      <c r="E314" s="37">
        <f>IF('Załącznik Nr 2 - wydatki'!E517&gt;0,'Załącznik Nr 2 - wydatki'!E517,"")</f>
        <v>3528</v>
      </c>
      <c r="F314" s="37">
        <f>IF('Załącznik Nr 2 - wydatki'!F517&gt;0,'Załącznik Nr 2 - wydatki'!F517,"")</f>
        <v>3600</v>
      </c>
      <c r="G314" s="37">
        <f>IF('Załącznik Nr 2 - wydatki'!G517&gt;0,'Załącznik Nr 2 - wydatki'!G517,"")</f>
        <v>3600</v>
      </c>
      <c r="H314" s="37">
        <f>IF('Załącznik Nr 2 - wydatki'!H517&gt;0,'Załącznik Nr 2 - wydatki'!H517,"")</f>
        <v>3600</v>
      </c>
      <c r="I314" s="37">
        <f>IF('Załącznik Nr 2 - wydatki'!I517&gt;0,'Załącznik Nr 2 - wydatki'!I517,"")</f>
      </c>
      <c r="J314" s="37">
        <f>IF('Załącznik Nr 2 - wydatki'!J517&gt;0,'Załącznik Nr 2 - wydatki'!J517,"")</f>
      </c>
      <c r="K314" s="60">
        <f t="shared" si="55"/>
        <v>1.0204081632653061</v>
      </c>
    </row>
    <row r="315" spans="1:11" s="6" customFormat="1" ht="12.75">
      <c r="A315" s="122"/>
      <c r="B315" s="104"/>
      <c r="C315" s="453" t="s">
        <v>59</v>
      </c>
      <c r="D315" s="204">
        <v>4280</v>
      </c>
      <c r="E315" s="37">
        <f>IF('Załącznik Nr 2 - wydatki'!E518&gt;0,'Załącznik Nr 2 - wydatki'!E518,"")</f>
        <v>2000</v>
      </c>
      <c r="F315" s="37">
        <f>IF('Załącznik Nr 2 - wydatki'!F518&gt;0,'Załącznik Nr 2 - wydatki'!F518,"")</f>
        <v>1272</v>
      </c>
      <c r="G315" s="37">
        <f>IF('Załącznik Nr 2 - wydatki'!G518&gt;0,'Załącznik Nr 2 - wydatki'!G518,"")</f>
        <v>1060</v>
      </c>
      <c r="H315" s="37">
        <f>IF('Załącznik Nr 2 - wydatki'!H518&gt;0,'Załącznik Nr 2 - wydatki'!H518,"")</f>
        <v>1060</v>
      </c>
      <c r="I315" s="37">
        <f>IF('Załącznik Nr 2 - wydatki'!I518&gt;0,'Załącznik Nr 2 - wydatki'!I518,"")</f>
      </c>
      <c r="J315" s="37">
        <f>IF('Załącznik Nr 2 - wydatki'!J518&gt;0,'Załącznik Nr 2 - wydatki'!J518,"")</f>
      </c>
      <c r="K315" s="60">
        <f t="shared" si="55"/>
        <v>0.53</v>
      </c>
    </row>
    <row r="316" spans="1:11" s="6" customFormat="1" ht="13.5" thickBot="1">
      <c r="A316" s="122"/>
      <c r="B316" s="104"/>
      <c r="C316" s="480" t="s">
        <v>380</v>
      </c>
      <c r="D316" s="218">
        <v>4350</v>
      </c>
      <c r="E316" s="54">
        <f>IF('Załącznik Nr 2 - wydatki'!E519&gt;0,'Załącznik Nr 2 - wydatki'!E519,"")</f>
        <v>2505</v>
      </c>
      <c r="F316" s="54">
        <f>IF('Załącznik Nr 2 - wydatki'!F519&gt;0,'Załącznik Nr 2 - wydatki'!F519,"")</f>
        <v>2510</v>
      </c>
      <c r="G316" s="54">
        <f>IF('Załącznik Nr 2 - wydatki'!G519&gt;0,'Załącznik Nr 2 - wydatki'!G519,"")</f>
        <v>2510</v>
      </c>
      <c r="H316" s="54">
        <f>IF('Załącznik Nr 2 - wydatki'!H519&gt;0,'Załącznik Nr 2 - wydatki'!H519,"")</f>
        <v>2510</v>
      </c>
      <c r="I316" s="54">
        <f>IF('Załącznik Nr 2 - wydatki'!I519&gt;0,'Załącznik Nr 2 - wydatki'!I519,"")</f>
      </c>
      <c r="J316" s="54">
        <f>IF('Załącznik Nr 2 - wydatki'!J519&gt;0,'Załącznik Nr 2 - wydatki'!J519,"")</f>
      </c>
      <c r="K316" s="60">
        <f t="shared" si="55"/>
        <v>1.001996007984032</v>
      </c>
    </row>
    <row r="317" spans="1:11" s="6" customFormat="1" ht="13.5" thickBot="1">
      <c r="A317" s="122"/>
      <c r="B317" s="338" t="s">
        <v>459</v>
      </c>
      <c r="C317" s="277" t="s">
        <v>460</v>
      </c>
      <c r="D317" s="339"/>
      <c r="E317" s="345">
        <f aca="true" t="shared" si="61" ref="E317:J317">SUM(E318:E325)</f>
        <v>0</v>
      </c>
      <c r="F317" s="345">
        <f t="shared" si="61"/>
        <v>237371</v>
      </c>
      <c r="G317" s="345">
        <f t="shared" si="61"/>
        <v>237371</v>
      </c>
      <c r="H317" s="345">
        <f t="shared" si="61"/>
        <v>237371</v>
      </c>
      <c r="I317" s="345">
        <f t="shared" si="61"/>
        <v>0</v>
      </c>
      <c r="J317" s="345">
        <f t="shared" si="61"/>
        <v>0</v>
      </c>
      <c r="K317" s="60"/>
    </row>
    <row r="318" spans="1:11" s="6" customFormat="1" ht="12.75">
      <c r="A318" s="122"/>
      <c r="B318" s="340"/>
      <c r="C318" s="136" t="s">
        <v>461</v>
      </c>
      <c r="D318" s="321">
        <v>4010</v>
      </c>
      <c r="E318" s="346"/>
      <c r="F318" s="348">
        <f>IF('Załącznik Nr 2 - wydatki'!F521&gt;0,'Załącznik Nr 2 - wydatki'!F521,"")</f>
        <v>85051</v>
      </c>
      <c r="G318" s="348">
        <f>IF('Załącznik Nr 2 - wydatki'!G521&gt;0,'Załącznik Nr 2 - wydatki'!G521,"")</f>
        <v>85051</v>
      </c>
      <c r="H318" s="348">
        <f>IF('Załącznik Nr 2 - wydatki'!H521&gt;0,'Załącznik Nr 2 - wydatki'!H521,"")</f>
        <v>85051</v>
      </c>
      <c r="I318" s="348">
        <f>IF('Załącznik Nr 2 - wydatki'!I521&gt;0,'Załącznik Nr 2 - wydatki'!I521,"")</f>
      </c>
      <c r="J318" s="348">
        <f>IF('Załącznik Nr 2 - wydatki'!J521&gt;0,'Załącznik Nr 2 - wydatki'!J521,"")</f>
      </c>
      <c r="K318" s="60"/>
    </row>
    <row r="319" spans="1:11" s="6" customFormat="1" ht="12.75">
      <c r="A319" s="122"/>
      <c r="B319" s="104"/>
      <c r="C319" s="134" t="s">
        <v>115</v>
      </c>
      <c r="D319" s="319">
        <v>4110</v>
      </c>
      <c r="E319" s="346"/>
      <c r="F319" s="347">
        <f>IF('Załącznik Nr 2 - wydatki'!F522&gt;0,'Załącznik Nr 2 - wydatki'!F522,"")</f>
        <v>15080</v>
      </c>
      <c r="G319" s="347">
        <f>IF('Załącznik Nr 2 - wydatki'!G522&gt;0,'Załącznik Nr 2 - wydatki'!G522,"")</f>
        <v>15080</v>
      </c>
      <c r="H319" s="347">
        <f>IF('Załącznik Nr 2 - wydatki'!H522&gt;0,'Załącznik Nr 2 - wydatki'!H522,"")</f>
        <v>15080</v>
      </c>
      <c r="I319" s="347">
        <f>IF('Załącznik Nr 2 - wydatki'!I522&gt;0,'Załącznik Nr 2 - wydatki'!I522,"")</f>
      </c>
      <c r="J319" s="347">
        <f>IF('Załącznik Nr 2 - wydatki'!J522&gt;0,'Załącznik Nr 2 - wydatki'!J522,"")</f>
      </c>
      <c r="K319" s="60"/>
    </row>
    <row r="320" spans="1:11" s="6" customFormat="1" ht="12.75">
      <c r="A320" s="122"/>
      <c r="B320" s="104"/>
      <c r="C320" s="134" t="s">
        <v>187</v>
      </c>
      <c r="D320" s="319">
        <v>4120</v>
      </c>
      <c r="E320" s="346"/>
      <c r="F320" s="347">
        <f>IF('Załącznik Nr 2 - wydatki'!F523&gt;0,'Załącznik Nr 2 - wydatki'!F523,"")</f>
        <v>2084</v>
      </c>
      <c r="G320" s="347">
        <f>IF('Załącznik Nr 2 - wydatki'!G523&gt;0,'Załącznik Nr 2 - wydatki'!G523,"")</f>
        <v>2084</v>
      </c>
      <c r="H320" s="347">
        <f>IF('Załącznik Nr 2 - wydatki'!H523&gt;0,'Załącznik Nr 2 - wydatki'!H523,"")</f>
        <v>2084</v>
      </c>
      <c r="I320" s="347">
        <f>IF('Załącznik Nr 2 - wydatki'!I523&gt;0,'Załącznik Nr 2 - wydatki'!I523,"")</f>
      </c>
      <c r="J320" s="347">
        <f>IF('Załącznik Nr 2 - wydatki'!J523&gt;0,'Załącznik Nr 2 - wydatki'!J523,"")</f>
      </c>
      <c r="K320" s="60"/>
    </row>
    <row r="321" spans="1:11" s="6" customFormat="1" ht="12.75">
      <c r="A321" s="122"/>
      <c r="B321" s="104"/>
      <c r="C321" s="134" t="s">
        <v>463</v>
      </c>
      <c r="D321" s="319">
        <v>4210</v>
      </c>
      <c r="E321" s="346"/>
      <c r="F321" s="347">
        <f>IF('Załącznik Nr 2 - wydatki'!F524&gt;0,'Załącznik Nr 2 - wydatki'!F524,"")</f>
        <v>18595</v>
      </c>
      <c r="G321" s="347">
        <f>IF('Załącznik Nr 2 - wydatki'!G524&gt;0,'Załącznik Nr 2 - wydatki'!G524,"")</f>
        <v>18595</v>
      </c>
      <c r="H321" s="347">
        <f>IF('Załącznik Nr 2 - wydatki'!H524&gt;0,'Załącznik Nr 2 - wydatki'!H524,"")</f>
        <v>18595</v>
      </c>
      <c r="I321" s="347">
        <f>IF('Załącznik Nr 2 - wydatki'!I524&gt;0,'Załącznik Nr 2 - wydatki'!I524,"")</f>
      </c>
      <c r="J321" s="347">
        <f>IF('Załącznik Nr 2 - wydatki'!J524&gt;0,'Załącznik Nr 2 - wydatki'!J524,"")</f>
      </c>
      <c r="K321" s="60"/>
    </row>
    <row r="322" spans="1:11" s="6" customFormat="1" ht="12.75">
      <c r="A322" s="122"/>
      <c r="B322" s="104"/>
      <c r="C322" s="134" t="s">
        <v>464</v>
      </c>
      <c r="D322" s="319">
        <v>4270</v>
      </c>
      <c r="E322" s="346"/>
      <c r="F322" s="347">
        <f>IF('Załącznik Nr 2 - wydatki'!F525&gt;0,'Załącznik Nr 2 - wydatki'!F525,"")</f>
        <v>95081</v>
      </c>
      <c r="G322" s="347">
        <f>IF('Załącznik Nr 2 - wydatki'!G525&gt;0,'Załącznik Nr 2 - wydatki'!G525,"")</f>
        <v>95081</v>
      </c>
      <c r="H322" s="347">
        <f>IF('Załącznik Nr 2 - wydatki'!H525&gt;0,'Załącznik Nr 2 - wydatki'!H525,"")</f>
        <v>95081</v>
      </c>
      <c r="I322" s="347">
        <f>IF('Załącznik Nr 2 - wydatki'!I525&gt;0,'Załącznik Nr 2 - wydatki'!I525,"")</f>
      </c>
      <c r="J322" s="347">
        <f>IF('Załącznik Nr 2 - wydatki'!J525&gt;0,'Załącznik Nr 2 - wydatki'!J525,"")</f>
      </c>
      <c r="K322" s="60"/>
    </row>
    <row r="323" spans="1:11" s="6" customFormat="1" ht="12.75">
      <c r="A323" s="122"/>
      <c r="B323" s="104"/>
      <c r="C323" s="134" t="s">
        <v>59</v>
      </c>
      <c r="D323" s="319">
        <v>4280</v>
      </c>
      <c r="E323" s="346"/>
      <c r="F323" s="347">
        <f>IF('Załącznik Nr 2 - wydatki'!F526&gt;0,'Załącznik Nr 2 - wydatki'!F526,"")</f>
        <v>212</v>
      </c>
      <c r="G323" s="347">
        <f>IF('Załącznik Nr 2 - wydatki'!G526&gt;0,'Załącznik Nr 2 - wydatki'!G526,"")</f>
        <v>212</v>
      </c>
      <c r="H323" s="347">
        <f>IF('Załącznik Nr 2 - wydatki'!H526&gt;0,'Załącznik Nr 2 - wydatki'!H526,"")</f>
        <v>212</v>
      </c>
      <c r="I323" s="347">
        <f>IF('Załącznik Nr 2 - wydatki'!I526&gt;0,'Załącznik Nr 2 - wydatki'!I526,"")</f>
      </c>
      <c r="J323" s="347">
        <f>IF('Załącznik Nr 2 - wydatki'!J526&gt;0,'Załącznik Nr 2 - wydatki'!J526,"")</f>
      </c>
      <c r="K323" s="60"/>
    </row>
    <row r="324" spans="1:11" s="6" customFormat="1" ht="12.75">
      <c r="A324" s="122"/>
      <c r="B324" s="104"/>
      <c r="C324" s="145" t="s">
        <v>119</v>
      </c>
      <c r="D324" s="320">
        <v>4300</v>
      </c>
      <c r="E324" s="346"/>
      <c r="F324" s="347">
        <f>IF('Załącznik Nr 2 - wydatki'!F527&gt;0,'Załącznik Nr 2 - wydatki'!F527,"")</f>
        <v>19800</v>
      </c>
      <c r="G324" s="347">
        <f>IF('Załącznik Nr 2 - wydatki'!G527&gt;0,'Załącznik Nr 2 - wydatki'!G527,"")</f>
        <v>19800</v>
      </c>
      <c r="H324" s="347">
        <f>IF('Załącznik Nr 2 - wydatki'!H527&gt;0,'Załącznik Nr 2 - wydatki'!H527,"")</f>
        <v>19800</v>
      </c>
      <c r="I324" s="347">
        <f>IF('Załącznik Nr 2 - wydatki'!I527&gt;0,'Załącznik Nr 2 - wydatki'!I527,"")</f>
      </c>
      <c r="J324" s="347">
        <f>IF('Załącznik Nr 2 - wydatki'!J527&gt;0,'Załącznik Nr 2 - wydatki'!J527,"")</f>
      </c>
      <c r="K324" s="60"/>
    </row>
    <row r="325" spans="1:11" s="6" customFormat="1" ht="13.5" thickBot="1">
      <c r="A325" s="122"/>
      <c r="B325" s="341"/>
      <c r="C325" s="226" t="s">
        <v>462</v>
      </c>
      <c r="D325" s="335">
        <v>4440</v>
      </c>
      <c r="E325" s="346"/>
      <c r="F325" s="347">
        <f>IF('Załącznik Nr 2 - wydatki'!F528&gt;0,'Załącznik Nr 2 - wydatki'!F528,"")</f>
        <v>1468</v>
      </c>
      <c r="G325" s="347">
        <f>IF('Załącznik Nr 2 - wydatki'!G528&gt;0,'Załącznik Nr 2 - wydatki'!G528,"")</f>
        <v>1468</v>
      </c>
      <c r="H325" s="347">
        <f>IF('Załącznik Nr 2 - wydatki'!H528&gt;0,'Załącznik Nr 2 - wydatki'!H528,"")</f>
        <v>1468</v>
      </c>
      <c r="I325" s="347">
        <f>IF('Załącznik Nr 2 - wydatki'!I528&gt;0,'Załącznik Nr 2 - wydatki'!I528,"")</f>
      </c>
      <c r="J325" s="347">
        <f>IF('Załącznik Nr 2 - wydatki'!J528&gt;0,'Załącznik Nr 2 - wydatki'!J528,"")</f>
      </c>
      <c r="K325" s="60"/>
    </row>
    <row r="326" spans="1:11" s="5" customFormat="1" ht="30.75" customHeight="1">
      <c r="A326" s="74"/>
      <c r="B326" s="101" t="s">
        <v>453</v>
      </c>
      <c r="C326" s="135" t="s">
        <v>347</v>
      </c>
      <c r="D326" s="70"/>
      <c r="E326" s="38">
        <f aca="true" t="shared" si="62" ref="E326:J326">SUM(E327:E335)</f>
        <v>1014877</v>
      </c>
      <c r="F326" s="38">
        <f t="shared" si="62"/>
        <v>1105374</v>
      </c>
      <c r="G326" s="38">
        <f t="shared" si="62"/>
        <v>1100374</v>
      </c>
      <c r="H326" s="38">
        <f t="shared" si="62"/>
        <v>981374</v>
      </c>
      <c r="I326" s="38">
        <f t="shared" si="62"/>
        <v>0</v>
      </c>
      <c r="J326" s="38">
        <f t="shared" si="62"/>
        <v>119000</v>
      </c>
      <c r="K326" s="60">
        <f t="shared" si="55"/>
        <v>1.084243706380182</v>
      </c>
    </row>
    <row r="327" spans="1:11" s="5" customFormat="1" ht="15" customHeight="1">
      <c r="A327" s="74"/>
      <c r="B327" s="111"/>
      <c r="C327" s="81" t="s">
        <v>406</v>
      </c>
      <c r="D327" s="79">
        <v>3020</v>
      </c>
      <c r="E327" s="37">
        <f>IF('Załącznik Nr 2 - wydatki'!E543&gt;0,'Załącznik Nr 2 - wydatki'!E543,"")</f>
        <v>6118</v>
      </c>
      <c r="F327" s="37">
        <f>IF('Załącznik Nr 2 - wydatki'!F543&gt;0,'Załącznik Nr 2 - wydatki'!F543,"")</f>
        <v>7150</v>
      </c>
      <c r="G327" s="37">
        <f>IF('Załącznik Nr 2 - wydatki'!G543&gt;0,'Załącznik Nr 2 - wydatki'!G543,"")</f>
        <v>7150</v>
      </c>
      <c r="H327" s="37">
        <f>IF('Załącznik Nr 2 - wydatki'!H543&gt;0,'Załącznik Nr 2 - wydatki'!H543,"")</f>
        <v>6300</v>
      </c>
      <c r="I327" s="58"/>
      <c r="J327" s="37">
        <f>IF('Załącznik Nr 2 - wydatki'!J543&gt;0,'Załącznik Nr 2 - wydatki'!J543,"")</f>
        <v>850</v>
      </c>
      <c r="K327" s="60">
        <f t="shared" si="55"/>
        <v>1.1686825760052304</v>
      </c>
    </row>
    <row r="328" spans="1:11" s="5" customFormat="1" ht="13.5" customHeight="1">
      <c r="A328" s="74"/>
      <c r="B328" s="94"/>
      <c r="C328" s="81" t="s">
        <v>280</v>
      </c>
      <c r="D328" s="71">
        <v>4010</v>
      </c>
      <c r="E328" s="37">
        <f>IF('Załącznik Nr 2 - wydatki'!E544&gt;0,'Załącznik Nr 2 - wydatki'!E544,"")</f>
        <v>750044</v>
      </c>
      <c r="F328" s="37">
        <f>IF('Załącznik Nr 2 - wydatki'!F544&gt;0,'Załącznik Nr 2 - wydatki'!F544,"")</f>
        <v>800278</v>
      </c>
      <c r="G328" s="37">
        <f>IF('Załącznik Nr 2 - wydatki'!G544&gt;0,'Załącznik Nr 2 - wydatki'!G544,"")</f>
        <v>800278</v>
      </c>
      <c r="H328" s="37">
        <f>IF('Załącznik Nr 2 - wydatki'!H544&gt;0,'Załącznik Nr 2 - wydatki'!H544,"")</f>
        <v>714128</v>
      </c>
      <c r="I328" s="37">
        <f>IF('Załącznik Nr 2 - wydatki'!I544&gt;0,'Załącznik Nr 2 - wydatki'!I544,"")</f>
      </c>
      <c r="J328" s="37">
        <f>IF('Załącznik Nr 2 - wydatki'!J544&gt;0,'Załącznik Nr 2 - wydatki'!J544,"")</f>
        <v>86150</v>
      </c>
      <c r="K328" s="60">
        <f t="shared" si="55"/>
        <v>1.0669747374820677</v>
      </c>
    </row>
    <row r="329" spans="1:11" s="5" customFormat="1" ht="13.5" customHeight="1">
      <c r="A329" s="74"/>
      <c r="B329" s="94"/>
      <c r="C329" s="81" t="s">
        <v>114</v>
      </c>
      <c r="D329" s="71">
        <v>4040</v>
      </c>
      <c r="E329" s="37">
        <f>IF('Załącznik Nr 2 - wydatki'!E545&gt;0,'Załącznik Nr 2 - wydatki'!E545,"")</f>
        <v>57325</v>
      </c>
      <c r="F329" s="37">
        <f>IF('Załącznik Nr 2 - wydatki'!F545&gt;0,'Załącznik Nr 2 - wydatki'!F545,"")</f>
        <v>63325</v>
      </c>
      <c r="G329" s="37">
        <f>IF('Załącznik Nr 2 - wydatki'!G545&gt;0,'Załącznik Nr 2 - wydatki'!G545,"")</f>
        <v>63325</v>
      </c>
      <c r="H329" s="37">
        <f>IF('Załącznik Nr 2 - wydatki'!H545&gt;0,'Załącznik Nr 2 - wydatki'!H545,"")</f>
        <v>56525</v>
      </c>
      <c r="I329" s="37"/>
      <c r="J329" s="37">
        <f>IF('Załącznik Nr 2 - wydatki'!J545&gt;0,'Załącznik Nr 2 - wydatki'!J545,"")</f>
        <v>6800</v>
      </c>
      <c r="K329" s="60">
        <f t="shared" si="55"/>
        <v>1.1046663759267334</v>
      </c>
    </row>
    <row r="330" spans="1:11" s="5" customFormat="1" ht="13.5" customHeight="1">
      <c r="A330" s="74"/>
      <c r="B330" s="94"/>
      <c r="C330" s="81" t="s">
        <v>281</v>
      </c>
      <c r="D330" s="71">
        <v>4110</v>
      </c>
      <c r="E330" s="37">
        <f>IF('Załącznik Nr 2 - wydatki'!E546&gt;0,'Załącznik Nr 2 - wydatki'!E546,"")</f>
        <v>132815</v>
      </c>
      <c r="F330" s="37">
        <f>IF('Załącznik Nr 2 - wydatki'!F546&gt;0,'Załącznik Nr 2 - wydatki'!F546,"")</f>
        <v>150365</v>
      </c>
      <c r="G330" s="37">
        <f>IF('Załącznik Nr 2 - wydatki'!G546&gt;0,'Załącznik Nr 2 - wydatki'!G546,"")</f>
        <v>150365</v>
      </c>
      <c r="H330" s="37">
        <f>IF('Załącznik Nr 2 - wydatki'!H546&gt;0,'Załącznik Nr 2 - wydatki'!H546,"")</f>
        <v>134365</v>
      </c>
      <c r="I330" s="37">
        <f>IF('Załącznik Nr 2 - wydatki'!I546&gt;0,'Załącznik Nr 2 - wydatki'!I546,"")</f>
      </c>
      <c r="J330" s="37">
        <f>IF('Załącznik Nr 2 - wydatki'!J546&gt;0,'Załącznik Nr 2 - wydatki'!J546,"")</f>
        <v>16000</v>
      </c>
      <c r="K330" s="60">
        <f t="shared" si="55"/>
        <v>1.1321386891540866</v>
      </c>
    </row>
    <row r="331" spans="1:11" s="5" customFormat="1" ht="13.5" customHeight="1">
      <c r="A331" s="74"/>
      <c r="B331" s="94"/>
      <c r="C331" s="81" t="s">
        <v>306</v>
      </c>
      <c r="D331" s="71">
        <v>4120</v>
      </c>
      <c r="E331" s="37">
        <f>IF('Załącznik Nr 2 - wydatki'!E547&gt;0,'Załącznik Nr 2 - wydatki'!E547,"")</f>
        <v>18266</v>
      </c>
      <c r="F331" s="37">
        <f>IF('Załącznik Nr 2 - wydatki'!F547&gt;0,'Załącznik Nr 2 - wydatki'!F547,"")</f>
        <v>20767</v>
      </c>
      <c r="G331" s="37">
        <f>IF('Załącznik Nr 2 - wydatki'!G547&gt;0,'Załącznik Nr 2 - wydatki'!G547,"")</f>
        <v>20767</v>
      </c>
      <c r="H331" s="37">
        <f>IF('Załącznik Nr 2 - wydatki'!H547&gt;0,'Załącznik Nr 2 - wydatki'!H547,"")</f>
        <v>18567</v>
      </c>
      <c r="I331" s="37">
        <f>IF('Załącznik Nr 2 - wydatki'!I547&gt;0,'Załącznik Nr 2 - wydatki'!I547,"")</f>
      </c>
      <c r="J331" s="37">
        <f>IF('Załącznik Nr 2 - wydatki'!J547&gt;0,'Załącznik Nr 2 - wydatki'!J547,"")</f>
        <v>2200</v>
      </c>
      <c r="K331" s="60">
        <f t="shared" si="55"/>
        <v>1.136921055512975</v>
      </c>
    </row>
    <row r="332" spans="1:11" s="5" customFormat="1" ht="12.75">
      <c r="A332" s="74"/>
      <c r="B332" s="94"/>
      <c r="C332" s="81" t="s">
        <v>163</v>
      </c>
      <c r="D332" s="71">
        <v>4210</v>
      </c>
      <c r="E332" s="37">
        <f>IF('Załącznik Nr 2 - wydatki'!E548&gt;0,'Załącznik Nr 2 - wydatki'!E548,"")</f>
        <v>9400</v>
      </c>
      <c r="F332" s="37">
        <f>IF('Załącznik Nr 2 - wydatki'!F548&gt;0,'Załącznik Nr 2 - wydatki'!F548,"")</f>
        <v>12100</v>
      </c>
      <c r="G332" s="37">
        <f>IF('Załącznik Nr 2 - wydatki'!G548&gt;0,'Załącznik Nr 2 - wydatki'!G548,"")</f>
        <v>12100</v>
      </c>
      <c r="H332" s="37">
        <f>IF('Załącznik Nr 2 - wydatki'!H548&gt;0,'Załącznik Nr 2 - wydatki'!H548,"")</f>
        <v>9769</v>
      </c>
      <c r="I332" s="37">
        <f>IF('Załącznik Nr 2 - wydatki'!I548&gt;0,'Załącznik Nr 2 - wydatki'!I548,"")</f>
      </c>
      <c r="J332" s="37">
        <f>IF('Załącznik Nr 2 - wydatki'!J548&gt;0,'Załącznik Nr 2 - wydatki'!J548,"")</f>
        <v>2331</v>
      </c>
      <c r="K332" s="60">
        <f t="shared" si="55"/>
        <v>1.2872340425531914</v>
      </c>
    </row>
    <row r="333" spans="1:11" s="5" customFormat="1" ht="12.75">
      <c r="A333" s="74"/>
      <c r="B333" s="94"/>
      <c r="C333" s="81" t="s">
        <v>119</v>
      </c>
      <c r="D333" s="71">
        <v>4300</v>
      </c>
      <c r="E333" s="37">
        <f>IF('Załącznik Nr 2 - wydatki'!E549&gt;0,'Załącznik Nr 2 - wydatki'!E549,"")</f>
        <v>1399</v>
      </c>
      <c r="F333" s="37">
        <f>IF('Załącznik Nr 2 - wydatki'!F549&gt;0,'Załącznik Nr 2 - wydatki'!F549,"")</f>
        <v>10000</v>
      </c>
      <c r="G333" s="37">
        <f>IF('Załącznik Nr 2 - wydatki'!G549&gt;0,'Załącznik Nr 2 - wydatki'!G549,"")</f>
        <v>5000</v>
      </c>
      <c r="H333" s="37">
        <f>IF('Załącznik Nr 2 - wydatki'!H549&gt;0,'Załącznik Nr 2 - wydatki'!H549,"")</f>
        <v>5000</v>
      </c>
      <c r="I333" s="37">
        <f>IF('Załącznik Nr 2 - wydatki'!I549&gt;0,'Załącznik Nr 2 - wydatki'!I549,"")</f>
      </c>
      <c r="J333" s="37">
        <f>IF('Załącznik Nr 2 - wydatki'!J549&gt;0,'Załącznik Nr 2 - wydatki'!J549,"")</f>
      </c>
      <c r="K333" s="60">
        <f t="shared" si="55"/>
        <v>3.5739814152966405</v>
      </c>
    </row>
    <row r="334" spans="1:11" s="5" customFormat="1" ht="12.75">
      <c r="A334" s="74"/>
      <c r="B334" s="94"/>
      <c r="C334" s="81" t="s">
        <v>304</v>
      </c>
      <c r="D334" s="71">
        <v>4440</v>
      </c>
      <c r="E334" s="37">
        <f>IF('Załącznik Nr 2 - wydatki'!E550&gt;0,'Załącznik Nr 2 - wydatki'!E550,"")</f>
        <v>38590</v>
      </c>
      <c r="F334" s="37">
        <f>IF('Załącznik Nr 2 - wydatki'!F550&gt;0,'Załącznik Nr 2 - wydatki'!F550,"")</f>
        <v>39165</v>
      </c>
      <c r="G334" s="37">
        <f>IF('Załącznik Nr 2 - wydatki'!G550&gt;0,'Załącznik Nr 2 - wydatki'!G550,"")</f>
        <v>39165</v>
      </c>
      <c r="H334" s="37">
        <f>IF('Załącznik Nr 2 - wydatki'!H550&gt;0,'Załącznik Nr 2 - wydatki'!H550,"")</f>
        <v>34920</v>
      </c>
      <c r="I334" s="37">
        <f>IF('Załącznik Nr 2 - wydatki'!I550&gt;0,'Załącznik Nr 2 - wydatki'!I550,"")</f>
      </c>
      <c r="J334" s="37">
        <f>IF('Załącznik Nr 2 - wydatki'!J550&gt;0,'Załącznik Nr 2 - wydatki'!J550,"")</f>
        <v>4245</v>
      </c>
      <c r="K334" s="60">
        <f t="shared" si="55"/>
        <v>1.0149002332210417</v>
      </c>
    </row>
    <row r="335" spans="1:11" s="5" customFormat="1" ht="12.75">
      <c r="A335" s="74"/>
      <c r="B335" s="94"/>
      <c r="C335" s="452" t="s">
        <v>59</v>
      </c>
      <c r="D335" s="71">
        <v>4280</v>
      </c>
      <c r="E335" s="37">
        <f>IF('Załącznik Nr 2 - wydatki'!E551&gt;0,'Załącznik Nr 2 - wydatki'!E551,"")</f>
        <v>920</v>
      </c>
      <c r="F335" s="37">
        <f>IF('Załącznik Nr 2 - wydatki'!F551&gt;0,'Załącznik Nr 2 - wydatki'!F551,"")</f>
        <v>2224</v>
      </c>
      <c r="G335" s="37">
        <f>IF('Załącznik Nr 2 - wydatki'!G551&gt;0,'Załącznik Nr 2 - wydatki'!G551,"")</f>
        <v>2224</v>
      </c>
      <c r="H335" s="37">
        <f>IF('Załącznik Nr 2 - wydatki'!H551&gt;0,'Załącznik Nr 2 - wydatki'!H551,"")</f>
        <v>1800</v>
      </c>
      <c r="I335" s="37">
        <f>IF('Załącznik Nr 2 - wydatki'!I551&gt;0,'Załącznik Nr 2 - wydatki'!I551,"")</f>
      </c>
      <c r="J335" s="37">
        <f>IF('Załącznik Nr 2 - wydatki'!J551&gt;0,'Załącznik Nr 2 - wydatki'!J551,"")</f>
        <v>424</v>
      </c>
      <c r="K335" s="60">
        <f aca="true" t="shared" si="63" ref="K335:K399">G335/E335</f>
        <v>2.417391304347826</v>
      </c>
    </row>
    <row r="336" spans="1:11" s="9" customFormat="1" ht="18" customHeight="1">
      <c r="A336" s="116"/>
      <c r="B336" s="96" t="s">
        <v>46</v>
      </c>
      <c r="C336" s="146" t="s">
        <v>126</v>
      </c>
      <c r="D336" s="200"/>
      <c r="E336" s="25">
        <f aca="true" t="shared" si="64" ref="E336:J336">SUM(E337:E339)</f>
        <v>657560</v>
      </c>
      <c r="F336" s="25">
        <f t="shared" si="64"/>
        <v>521539</v>
      </c>
      <c r="G336" s="25">
        <f t="shared" si="64"/>
        <v>521539</v>
      </c>
      <c r="H336" s="25">
        <f t="shared" si="64"/>
        <v>441539</v>
      </c>
      <c r="I336" s="25">
        <f t="shared" si="64"/>
        <v>80000</v>
      </c>
      <c r="J336" s="25">
        <f t="shared" si="64"/>
        <v>0</v>
      </c>
      <c r="K336" s="60">
        <f t="shared" si="63"/>
        <v>0.7931428310724496</v>
      </c>
    </row>
    <row r="337" spans="1:11" s="11" customFormat="1" ht="36.75" customHeight="1">
      <c r="A337" s="74"/>
      <c r="B337" s="94"/>
      <c r="C337" s="134" t="s">
        <v>333</v>
      </c>
      <c r="D337" s="71">
        <v>2630</v>
      </c>
      <c r="E337" s="37">
        <f>IF('Załącznik Nr 2 - wydatki'!E555&gt;0,'Załącznik Nr 2 - wydatki'!E555,"")</f>
        <v>50000</v>
      </c>
      <c r="F337" s="37">
        <f>IF('Załącznik Nr 2 - wydatki'!F555&gt;0,'Załącznik Nr 2 - wydatki'!F555,"")</f>
        <v>50000</v>
      </c>
      <c r="G337" s="37">
        <f>IF('Załącznik Nr 2 - wydatki'!G555&gt;0,'Załącznik Nr 2 - wydatki'!G555,"")</f>
        <v>50000</v>
      </c>
      <c r="H337" s="37">
        <f>IF('Załącznik Nr 2 - wydatki'!H555&gt;0,'Załącznik Nr 2 - wydatki'!H555,"")</f>
      </c>
      <c r="I337" s="37">
        <f>IF('Załącznik Nr 2 - wydatki'!I555&gt;0,'Załącznik Nr 2 - wydatki'!I555,"")</f>
        <v>50000</v>
      </c>
      <c r="J337" s="37">
        <f>IF('Załącznik Nr 2 - wydatki'!J555&gt;0,'Załącznik Nr 2 - wydatki'!J555,"")</f>
      </c>
      <c r="K337" s="60">
        <f t="shared" si="63"/>
        <v>1</v>
      </c>
    </row>
    <row r="338" spans="1:11" s="5" customFormat="1" ht="48">
      <c r="A338" s="74"/>
      <c r="B338" s="94"/>
      <c r="C338" s="145" t="s">
        <v>334</v>
      </c>
      <c r="D338" s="74">
        <v>2820</v>
      </c>
      <c r="E338" s="37">
        <f>IF('Załącznik Nr 2 - wydatki'!E556&gt;0,'Załącznik Nr 2 - wydatki'!E556,"")</f>
        <v>30000</v>
      </c>
      <c r="F338" s="37">
        <f>IF('Załącznik Nr 2 - wydatki'!F556&gt;0,'Załącznik Nr 2 - wydatki'!F556,"")</f>
        <v>30000</v>
      </c>
      <c r="G338" s="37">
        <f>IF('Załącznik Nr 2 - wydatki'!G556&gt;0,'Załącznik Nr 2 - wydatki'!G556,"")</f>
        <v>30000</v>
      </c>
      <c r="H338" s="37">
        <f>IF('Załącznik Nr 2 - wydatki'!H556&gt;0,'Załącznik Nr 2 - wydatki'!H556,"")</f>
      </c>
      <c r="I338" s="37">
        <f>IF('Załącznik Nr 2 - wydatki'!I556&gt;0,'Załącznik Nr 2 - wydatki'!I556,"")</f>
        <v>30000</v>
      </c>
      <c r="J338" s="37">
        <f>IF('Załącznik Nr 2 - wydatki'!J556&gt;0,'Załącznik Nr 2 - wydatki'!J556,"")</f>
      </c>
      <c r="K338" s="60">
        <f t="shared" si="63"/>
        <v>1</v>
      </c>
    </row>
    <row r="339" spans="1:11" s="5" customFormat="1" ht="13.5" thickBot="1">
      <c r="A339" s="74"/>
      <c r="B339" s="94"/>
      <c r="C339" s="90" t="s">
        <v>169</v>
      </c>
      <c r="D339" s="71">
        <v>4300</v>
      </c>
      <c r="E339" s="37">
        <f>IF('Załącznik Nr 2 - wydatki'!E557&gt;0,'Załącznik Nr 2 - wydatki'!E557,"")</f>
        <v>577560</v>
      </c>
      <c r="F339" s="37">
        <f>IF('Załącznik Nr 2 - wydatki'!F557&gt;0,'Załącznik Nr 2 - wydatki'!F557,"")</f>
        <v>441539</v>
      </c>
      <c r="G339" s="37">
        <f>IF('Załącznik Nr 2 - wydatki'!G557&gt;0,'Załącznik Nr 2 - wydatki'!G557,"")</f>
        <v>441539</v>
      </c>
      <c r="H339" s="37">
        <f>IF('Załącznik Nr 2 - wydatki'!H557&gt;0,'Załącznik Nr 2 - wydatki'!H557,"")</f>
        <v>441539</v>
      </c>
      <c r="I339" s="37">
        <f>IF('Załącznik Nr 2 - wydatki'!I557&gt;0,'Załącznik Nr 2 - wydatki'!I557,"")</f>
      </c>
      <c r="J339" s="37">
        <f>IF('Załącznik Nr 2 - wydatki'!J557&gt;0,'Załącznik Nr 2 - wydatki'!J557,"")</f>
      </c>
      <c r="K339" s="60"/>
    </row>
    <row r="340" spans="1:11" s="13" customFormat="1" ht="21.75" customHeight="1" thickBot="1">
      <c r="A340" s="65">
        <v>854</v>
      </c>
      <c r="B340" s="52"/>
      <c r="C340" s="147" t="s">
        <v>235</v>
      </c>
      <c r="D340" s="65"/>
      <c r="E340" s="56">
        <f aca="true" t="shared" si="65" ref="E340:J340">SUM(E341+E343+E354+E356)</f>
        <v>1942903</v>
      </c>
      <c r="F340" s="56">
        <f t="shared" si="65"/>
        <v>1364526</v>
      </c>
      <c r="G340" s="56">
        <f t="shared" si="65"/>
        <v>1293526</v>
      </c>
      <c r="H340" s="56">
        <f t="shared" si="65"/>
        <v>64052</v>
      </c>
      <c r="I340" s="56">
        <f t="shared" si="65"/>
        <v>1229474</v>
      </c>
      <c r="J340" s="56">
        <f t="shared" si="65"/>
        <v>0</v>
      </c>
      <c r="K340" s="60">
        <f t="shared" si="63"/>
        <v>0.6657697270527659</v>
      </c>
    </row>
    <row r="341" spans="1:11" s="9" customFormat="1" ht="18" customHeight="1">
      <c r="A341" s="116"/>
      <c r="B341" s="95">
        <v>85401</v>
      </c>
      <c r="C341" s="148" t="s">
        <v>236</v>
      </c>
      <c r="D341" s="202"/>
      <c r="E341" s="38">
        <f aca="true" t="shared" si="66" ref="E341:J341">SUM(E342)</f>
        <v>1330328</v>
      </c>
      <c r="F341" s="38">
        <f t="shared" si="66"/>
        <v>1300474</v>
      </c>
      <c r="G341" s="38">
        <f t="shared" si="66"/>
        <v>1229474</v>
      </c>
      <c r="H341" s="38">
        <f t="shared" si="66"/>
        <v>0</v>
      </c>
      <c r="I341" s="38">
        <f t="shared" si="66"/>
        <v>1229474</v>
      </c>
      <c r="J341" s="38">
        <f t="shared" si="66"/>
        <v>0</v>
      </c>
      <c r="K341" s="60">
        <f t="shared" si="63"/>
        <v>0.9241886211520768</v>
      </c>
    </row>
    <row r="342" spans="1:11" s="5" customFormat="1" ht="12.75">
      <c r="A342" s="74"/>
      <c r="B342" s="94"/>
      <c r="C342" s="81" t="s">
        <v>102</v>
      </c>
      <c r="D342" s="71">
        <v>2650</v>
      </c>
      <c r="E342" s="37">
        <f>IF('Załącznik Nr 2 - wydatki'!E577&gt;0,'Załącznik Nr 2 - wydatki'!E577,"")</f>
        <v>1330328</v>
      </c>
      <c r="F342" s="37">
        <f>IF('Załącznik Nr 2 - wydatki'!F577&gt;0,'Załącznik Nr 2 - wydatki'!F577,"")</f>
        <v>1300474</v>
      </c>
      <c r="G342" s="37">
        <f>IF('Załącznik Nr 2 - wydatki'!G577&gt;0,'Załącznik Nr 2 - wydatki'!G577,"")</f>
        <v>1229474</v>
      </c>
      <c r="H342" s="37">
        <f>IF('Załącznik Nr 2 - wydatki'!H577&gt;0,'Załącznik Nr 2 - wydatki'!H577,"")</f>
      </c>
      <c r="I342" s="37">
        <f>IF('Załącznik Nr 2 - wydatki'!I577&gt;0,'Załącznik Nr 2 - wydatki'!I577,"")</f>
        <v>1229474</v>
      </c>
      <c r="J342" s="37">
        <f>IF('Załącznik Nr 2 - wydatki'!J577&gt;0,'Załącznik Nr 2 - wydatki'!J577,"")</f>
      </c>
      <c r="K342" s="60">
        <f t="shared" si="63"/>
        <v>0.9241886211520768</v>
      </c>
    </row>
    <row r="343" spans="1:11" s="5" customFormat="1" ht="21" customHeight="1">
      <c r="A343" s="74"/>
      <c r="B343" s="101" t="s">
        <v>491</v>
      </c>
      <c r="C343" s="131" t="s">
        <v>242</v>
      </c>
      <c r="D343" s="70"/>
      <c r="E343" s="38">
        <f aca="true" t="shared" si="67" ref="E343:J343">SUM(E344:E353)</f>
        <v>609134</v>
      </c>
      <c r="F343" s="38">
        <f t="shared" si="67"/>
        <v>60400</v>
      </c>
      <c r="G343" s="38">
        <f t="shared" si="67"/>
        <v>60400</v>
      </c>
      <c r="H343" s="38">
        <f t="shared" si="67"/>
        <v>60400</v>
      </c>
      <c r="I343" s="38">
        <f t="shared" si="67"/>
        <v>0</v>
      </c>
      <c r="J343" s="38">
        <f t="shared" si="67"/>
        <v>0</v>
      </c>
      <c r="K343" s="60">
        <f t="shared" si="63"/>
        <v>0.0991571641051066</v>
      </c>
    </row>
    <row r="344" spans="1:11" s="5" customFormat="1" ht="16.5" customHeight="1">
      <c r="A344" s="74"/>
      <c r="B344" s="262"/>
      <c r="C344" s="489" t="s">
        <v>391</v>
      </c>
      <c r="D344" s="79">
        <v>3248</v>
      </c>
      <c r="E344" s="37"/>
      <c r="F344" s="37"/>
      <c r="G344" s="37"/>
      <c r="H344" s="37"/>
      <c r="I344" s="37">
        <f>IF('Załącznik Nr 2 - wydatki'!I586&gt;0,'Załącznik Nr 2 - wydatki'!I586,"")</f>
      </c>
      <c r="J344" s="37">
        <f>IF('Załącznik Nr 2 - wydatki'!J586&gt;0,'Załącznik Nr 2 - wydatki'!J586,"")</f>
      </c>
      <c r="K344" s="60"/>
    </row>
    <row r="345" spans="1:11" s="5" customFormat="1" ht="12.75">
      <c r="A345" s="74"/>
      <c r="B345" s="97"/>
      <c r="C345" s="81" t="s">
        <v>243</v>
      </c>
      <c r="D345" s="71">
        <v>3240</v>
      </c>
      <c r="E345" s="37">
        <f>IF('Załącznik Nr 2 - wydatki'!E587&gt;0,'Załącznik Nr 2 - wydatki'!E587,"")</f>
        <v>598349</v>
      </c>
      <c r="F345" s="37">
        <f>IF('Załącznik Nr 2 - wydatki'!F587&gt;0,'Załącznik Nr 2 - wydatki'!F587,"")</f>
        <v>60400</v>
      </c>
      <c r="G345" s="37">
        <f>IF('Załącznik Nr 2 - wydatki'!G587&gt;0,'Załącznik Nr 2 - wydatki'!G587,"")</f>
        <v>60400</v>
      </c>
      <c r="H345" s="37">
        <f>IF('Załącznik Nr 2 - wydatki'!H587&gt;0,'Załącznik Nr 2 - wydatki'!H587,"")</f>
        <v>60400</v>
      </c>
      <c r="I345" s="37">
        <f>IF('Załącznik Nr 2 - wydatki'!I587&gt;0,'Załącznik Nr 2 - wydatki'!I587,"")</f>
      </c>
      <c r="J345" s="37">
        <f>IF('Załącznik Nr 2 - wydatki'!J587&gt;0,'Załącznik Nr 2 - wydatki'!J587,"")</f>
      </c>
      <c r="K345" s="60">
        <f t="shared" si="63"/>
        <v>0.10094443209564986</v>
      </c>
    </row>
    <row r="346" spans="1:11" s="5" customFormat="1" ht="12.75">
      <c r="A346" s="74"/>
      <c r="B346" s="94"/>
      <c r="C346" s="489" t="s">
        <v>386</v>
      </c>
      <c r="D346" s="71">
        <v>3249</v>
      </c>
      <c r="E346" s="37"/>
      <c r="F346" s="37"/>
      <c r="G346" s="37"/>
      <c r="H346" s="37"/>
      <c r="I346" s="37">
        <f>IF('Załącznik Nr 2 - wydatki'!I588&gt;0,'Załącznik Nr 2 - wydatki'!I588,"")</f>
      </c>
      <c r="J346" s="37">
        <f>IF('Załącznik Nr 2 - wydatki'!J588&gt;0,'Załącznik Nr 2 - wydatki'!J588,"")</f>
      </c>
      <c r="K346" s="60"/>
    </row>
    <row r="347" spans="1:11" s="5" customFormat="1" ht="12.75">
      <c r="A347" s="74"/>
      <c r="B347" s="94"/>
      <c r="C347" s="452" t="s">
        <v>115</v>
      </c>
      <c r="D347" s="71">
        <v>4118</v>
      </c>
      <c r="E347" s="37">
        <f>IF('Załącznik Nr 2 - wydatki'!E589&gt;0,'Załącznik Nr 2 - wydatki'!E589,"")</f>
        <v>1060</v>
      </c>
      <c r="F347" s="37">
        <f>IF('Załącznik Nr 2 - wydatki'!F589&gt;0,'Załącznik Nr 2 - wydatki'!F589,"")</f>
      </c>
      <c r="G347" s="37">
        <f>IF('Załącznik Nr 2 - wydatki'!G589&gt;0,'Załącznik Nr 2 - wydatki'!G589,"")</f>
      </c>
      <c r="H347" s="37">
        <f>IF('Załącznik Nr 2 - wydatki'!H589&gt;0,'Załącznik Nr 2 - wydatki'!H589,"")</f>
      </c>
      <c r="I347" s="37">
        <f>IF('Załącznik Nr 2 - wydatki'!I589&gt;0,'Załącznik Nr 2 - wydatki'!I589,"")</f>
      </c>
      <c r="J347" s="37">
        <f>IF('Załącznik Nr 2 - wydatki'!J589&gt;0,'Załącznik Nr 2 - wydatki'!J589,"")</f>
      </c>
      <c r="K347" s="60"/>
    </row>
    <row r="348" spans="1:11" s="5" customFormat="1" ht="12.75">
      <c r="A348" s="74"/>
      <c r="B348" s="94"/>
      <c r="C348" s="452" t="s">
        <v>387</v>
      </c>
      <c r="D348" s="71">
        <v>4119</v>
      </c>
      <c r="E348" s="37">
        <f>IF('Załącznik Nr 2 - wydatki'!E590&gt;0,'Załącznik Nr 2 - wydatki'!E590,"")</f>
        <v>455</v>
      </c>
      <c r="F348" s="37">
        <f>IF('Załącznik Nr 2 - wydatki'!F590&gt;0,'Załącznik Nr 2 - wydatki'!F590,"")</f>
      </c>
      <c r="G348" s="37">
        <f>IF('Załącznik Nr 2 - wydatki'!G590&gt;0,'Załącznik Nr 2 - wydatki'!G590,"")</f>
      </c>
      <c r="H348" s="37">
        <f>IF('Załącznik Nr 2 - wydatki'!H590&gt;0,'Załącznik Nr 2 - wydatki'!H590,"")</f>
      </c>
      <c r="I348" s="37">
        <f>IF('Załącznik Nr 2 - wydatki'!I590&gt;0,'Załącznik Nr 2 - wydatki'!I590,"")</f>
      </c>
      <c r="J348" s="37">
        <f>IF('Załącznik Nr 2 - wydatki'!J590&gt;0,'Załącznik Nr 2 - wydatki'!J590,"")</f>
      </c>
      <c r="K348" s="60"/>
    </row>
    <row r="349" spans="1:11" s="5" customFormat="1" ht="12.75">
      <c r="A349" s="74"/>
      <c r="B349" s="94"/>
      <c r="C349" s="452" t="s">
        <v>187</v>
      </c>
      <c r="D349" s="71">
        <v>4128</v>
      </c>
      <c r="E349" s="37">
        <f>IF('Załącznik Nr 2 - wydatki'!E591&gt;0,'Załącznik Nr 2 - wydatki'!E591,"")</f>
        <v>151</v>
      </c>
      <c r="F349" s="37">
        <f>IF('Załącznik Nr 2 - wydatki'!F591&gt;0,'Załącznik Nr 2 - wydatki'!F591,"")</f>
      </c>
      <c r="G349" s="37">
        <f>IF('Załącznik Nr 2 - wydatki'!G591&gt;0,'Załącznik Nr 2 - wydatki'!G591,"")</f>
      </c>
      <c r="H349" s="37">
        <f>IF('Załącznik Nr 2 - wydatki'!H591&gt;0,'Załącznik Nr 2 - wydatki'!H591,"")</f>
      </c>
      <c r="I349" s="37">
        <f>IF('Załącznik Nr 2 - wydatki'!I591&gt;0,'Załącznik Nr 2 - wydatki'!I591,"")</f>
      </c>
      <c r="J349" s="37">
        <f>IF('Załącznik Nr 2 - wydatki'!J591&gt;0,'Załącznik Nr 2 - wydatki'!J591,"")</f>
      </c>
      <c r="K349" s="60"/>
    </row>
    <row r="350" spans="1:11" s="5" customFormat="1" ht="12.75">
      <c r="A350" s="74"/>
      <c r="B350" s="94"/>
      <c r="C350" s="452" t="s">
        <v>388</v>
      </c>
      <c r="D350" s="71">
        <v>4129</v>
      </c>
      <c r="E350" s="37">
        <f>IF('Załącznik Nr 2 - wydatki'!E592&gt;0,'Załącznik Nr 2 - wydatki'!E592,"")</f>
        <v>65</v>
      </c>
      <c r="F350" s="37">
        <f>IF('Załącznik Nr 2 - wydatki'!F592&gt;0,'Załącznik Nr 2 - wydatki'!F592,"")</f>
      </c>
      <c r="G350" s="37">
        <f>IF('Załącznik Nr 2 - wydatki'!G592&gt;0,'Załącznik Nr 2 - wydatki'!G592,"")</f>
      </c>
      <c r="H350" s="37">
        <f>IF('Załącznik Nr 2 - wydatki'!H592&gt;0,'Załącznik Nr 2 - wydatki'!H592,"")</f>
      </c>
      <c r="I350" s="37">
        <f>IF('Załącznik Nr 2 - wydatki'!I592&gt;0,'Załącznik Nr 2 - wydatki'!I592,"")</f>
      </c>
      <c r="J350" s="37">
        <f>IF('Załącznik Nr 2 - wydatki'!J592&gt;0,'Załącznik Nr 2 - wydatki'!J592,"")</f>
      </c>
      <c r="K350" s="60"/>
    </row>
    <row r="351" spans="1:11" s="5" customFormat="1" ht="12.75">
      <c r="A351" s="74"/>
      <c r="B351" s="94"/>
      <c r="C351" s="452" t="s">
        <v>365</v>
      </c>
      <c r="D351" s="71">
        <v>4178</v>
      </c>
      <c r="E351" s="37">
        <f>IF('Załącznik Nr 2 - wydatki'!E593&gt;0,'Załącznik Nr 2 - wydatki'!E593,"")</f>
        <v>6149</v>
      </c>
      <c r="F351" s="37">
        <f>IF('Załącznik Nr 2 - wydatki'!F593&gt;0,'Załącznik Nr 2 - wydatki'!F593,"")</f>
      </c>
      <c r="G351" s="37">
        <f>IF('Załącznik Nr 2 - wydatki'!G593&gt;0,'Załącznik Nr 2 - wydatki'!G593,"")</f>
      </c>
      <c r="H351" s="37">
        <f>IF('Załącznik Nr 2 - wydatki'!H593&gt;0,'Załącznik Nr 2 - wydatki'!H593,"")</f>
      </c>
      <c r="I351" s="37">
        <f>IF('Załącznik Nr 2 - wydatki'!I593&gt;0,'Załącznik Nr 2 - wydatki'!I593,"")</f>
      </c>
      <c r="J351" s="37">
        <f>IF('Załącznik Nr 2 - wydatki'!J593&gt;0,'Załącznik Nr 2 - wydatki'!J593,"")</f>
      </c>
      <c r="K351" s="60"/>
    </row>
    <row r="352" spans="1:11" s="5" customFormat="1" ht="12.75">
      <c r="A352" s="74"/>
      <c r="B352" s="94"/>
      <c r="C352" s="452" t="s">
        <v>389</v>
      </c>
      <c r="D352" s="71">
        <v>4179</v>
      </c>
      <c r="E352" s="37">
        <f>IF('Załącznik Nr 2 - wydatki'!E594&gt;0,'Załącznik Nr 2 - wydatki'!E594,"")</f>
        <v>2635</v>
      </c>
      <c r="F352" s="37">
        <f>IF('Załącznik Nr 2 - wydatki'!F594&gt;0,'Załącznik Nr 2 - wydatki'!F594,"")</f>
      </c>
      <c r="G352" s="37">
        <f>IF('Załącznik Nr 2 - wydatki'!G594&gt;0,'Załącznik Nr 2 - wydatki'!G594,"")</f>
      </c>
      <c r="H352" s="37">
        <f>IF('Załącznik Nr 2 - wydatki'!H594&gt;0,'Załącznik Nr 2 - wydatki'!H594,"")</f>
      </c>
      <c r="I352" s="37">
        <f>IF('Załącznik Nr 2 - wydatki'!I594&gt;0,'Załącznik Nr 2 - wydatki'!I594,"")</f>
      </c>
      <c r="J352" s="37">
        <f>IF('Załącznik Nr 2 - wydatki'!J594&gt;0,'Załącznik Nr 2 - wydatki'!J594,"")</f>
      </c>
      <c r="K352" s="60"/>
    </row>
    <row r="353" spans="1:11" s="5" customFormat="1" ht="12.75">
      <c r="A353" s="74"/>
      <c r="B353" s="94"/>
      <c r="C353" s="452" t="s">
        <v>385</v>
      </c>
      <c r="D353" s="71">
        <v>4218</v>
      </c>
      <c r="E353" s="37">
        <f>IF('Załącznik Nr 2 - wydatki'!E595&gt;0,'Załącznik Nr 2 - wydatki'!E595,"")</f>
        <v>270</v>
      </c>
      <c r="F353" s="37">
        <f>IF('Załącznik Nr 2 - wydatki'!F595&gt;0,'Załącznik Nr 2 - wydatki'!F595,"")</f>
      </c>
      <c r="G353" s="37">
        <f>IF('Załącznik Nr 2 - wydatki'!G595&gt;0,'Załącznik Nr 2 - wydatki'!G595,"")</f>
      </c>
      <c r="H353" s="37">
        <f>IF('Załącznik Nr 2 - wydatki'!H595&gt;0,'Załącznik Nr 2 - wydatki'!H595,"")</f>
      </c>
      <c r="I353" s="37">
        <f>IF('Załącznik Nr 2 - wydatki'!I595&gt;0,'Załącznik Nr 2 - wydatki'!I595,"")</f>
      </c>
      <c r="J353" s="37">
        <f>IF('Załącznik Nr 2 - wydatki'!J595&gt;0,'Załącznik Nr 2 - wydatki'!J595,"")</f>
      </c>
      <c r="K353" s="60"/>
    </row>
    <row r="354" spans="1:11" s="13" customFormat="1" ht="18" customHeight="1">
      <c r="A354" s="128"/>
      <c r="B354" s="95" t="s">
        <v>295</v>
      </c>
      <c r="C354" s="146" t="s">
        <v>296</v>
      </c>
      <c r="D354" s="200"/>
      <c r="E354" s="25">
        <f aca="true" t="shared" si="68" ref="E354:J354">SUM(E355)</f>
        <v>3441</v>
      </c>
      <c r="F354" s="25">
        <f t="shared" si="68"/>
        <v>3652</v>
      </c>
      <c r="G354" s="25">
        <f t="shared" si="68"/>
        <v>3652</v>
      </c>
      <c r="H354" s="25">
        <f t="shared" si="68"/>
        <v>3652</v>
      </c>
      <c r="I354" s="25">
        <f t="shared" si="68"/>
        <v>0</v>
      </c>
      <c r="J354" s="25">
        <f t="shared" si="68"/>
        <v>0</v>
      </c>
      <c r="K354" s="60">
        <f t="shared" si="63"/>
        <v>1.061319383900029</v>
      </c>
    </row>
    <row r="355" spans="1:11" s="5" customFormat="1" ht="12.75">
      <c r="A355" s="74"/>
      <c r="B355" s="94"/>
      <c r="C355" s="81" t="s">
        <v>119</v>
      </c>
      <c r="D355" s="478">
        <v>4300</v>
      </c>
      <c r="E355" s="37">
        <f>IF('Załącznik Nr 2 - wydatki'!E599&gt;0,'Załącznik Nr 2 - wydatki'!E599,"")</f>
        <v>3441</v>
      </c>
      <c r="F355" s="37">
        <f>IF('Załącznik Nr 2 - wydatki'!F599&gt;0,'Załącznik Nr 2 - wydatki'!F599,"")</f>
        <v>3652</v>
      </c>
      <c r="G355" s="37">
        <f>IF('Załącznik Nr 2 - wydatki'!G599&gt;0,'Załącznik Nr 2 - wydatki'!G599,"")</f>
        <v>3652</v>
      </c>
      <c r="H355" s="37">
        <f>IF('Załącznik Nr 2 - wydatki'!H599&gt;0,'Załącznik Nr 2 - wydatki'!H599,"")</f>
        <v>3652</v>
      </c>
      <c r="I355" s="37">
        <f>IF('Załącznik Nr 2 - wydatki'!I599&gt;0,'Załącznik Nr 2 - wydatki'!I599,"")</f>
      </c>
      <c r="J355" s="37">
        <f>IF('Załącznik Nr 2 - wydatki'!J599&gt;0,'Załącznik Nr 2 - wydatki'!J599,"")</f>
      </c>
      <c r="K355" s="60">
        <f t="shared" si="63"/>
        <v>1.061319383900029</v>
      </c>
    </row>
    <row r="356" spans="1:11" s="9" customFormat="1" ht="18" customHeight="1">
      <c r="A356" s="116"/>
      <c r="B356" s="96" t="s">
        <v>239</v>
      </c>
      <c r="C356" s="146" t="s">
        <v>241</v>
      </c>
      <c r="D356" s="200" t="s">
        <v>237</v>
      </c>
      <c r="E356" s="261">
        <f aca="true" t="shared" si="69" ref="E356:J356">SUM(E357)</f>
        <v>0</v>
      </c>
      <c r="F356" s="25">
        <f t="shared" si="69"/>
        <v>0</v>
      </c>
      <c r="G356" s="25">
        <f t="shared" si="69"/>
        <v>0</v>
      </c>
      <c r="H356" s="25">
        <f t="shared" si="69"/>
        <v>0</v>
      </c>
      <c r="I356" s="25">
        <f t="shared" si="69"/>
        <v>0</v>
      </c>
      <c r="J356" s="25">
        <f t="shared" si="69"/>
        <v>0</v>
      </c>
      <c r="K356" s="60"/>
    </row>
    <row r="357" spans="1:11" s="5" customFormat="1" ht="13.5" thickBot="1">
      <c r="A357" s="74"/>
      <c r="B357" s="94"/>
      <c r="C357" s="81" t="s">
        <v>482</v>
      </c>
      <c r="D357" s="71">
        <v>4440</v>
      </c>
      <c r="E357" s="37"/>
      <c r="F357" s="37"/>
      <c r="G357" s="37"/>
      <c r="H357" s="37"/>
      <c r="I357" s="37"/>
      <c r="J357" s="37"/>
      <c r="K357" s="60"/>
    </row>
    <row r="358" spans="1:11" s="13" customFormat="1" ht="21" customHeight="1" thickBot="1">
      <c r="A358" s="65">
        <v>900</v>
      </c>
      <c r="B358" s="52"/>
      <c r="C358" s="147" t="s">
        <v>244</v>
      </c>
      <c r="D358" s="65"/>
      <c r="E358" s="56">
        <f aca="true" t="shared" si="70" ref="E358:J358">SUM(E359+E364+E368+E375+E379+E381+E385+E387)</f>
        <v>13386400</v>
      </c>
      <c r="F358" s="56">
        <f t="shared" si="70"/>
        <v>20222230</v>
      </c>
      <c r="G358" s="56">
        <f t="shared" si="70"/>
        <v>19794340</v>
      </c>
      <c r="H358" s="56">
        <f t="shared" si="70"/>
        <v>14884340</v>
      </c>
      <c r="I358" s="56">
        <f t="shared" si="70"/>
        <v>4910000</v>
      </c>
      <c r="J358" s="56">
        <f t="shared" si="70"/>
        <v>0</v>
      </c>
      <c r="K358" s="60">
        <f t="shared" si="63"/>
        <v>1.4786903125560271</v>
      </c>
    </row>
    <row r="359" spans="1:11" s="9" customFormat="1" ht="18" customHeight="1">
      <c r="A359" s="116"/>
      <c r="B359" s="95">
        <v>90001</v>
      </c>
      <c r="C359" s="148" t="s">
        <v>245</v>
      </c>
      <c r="D359" s="202"/>
      <c r="E359" s="38">
        <f aca="true" t="shared" si="71" ref="E359:J359">SUM(E360:E363)</f>
        <v>9698636</v>
      </c>
      <c r="F359" s="38">
        <f t="shared" si="71"/>
        <v>16520000</v>
      </c>
      <c r="G359" s="38">
        <f t="shared" si="71"/>
        <v>16520000</v>
      </c>
      <c r="H359" s="38">
        <f t="shared" si="71"/>
        <v>11610000</v>
      </c>
      <c r="I359" s="38">
        <f t="shared" si="71"/>
        <v>4910000</v>
      </c>
      <c r="J359" s="38">
        <f t="shared" si="71"/>
        <v>0</v>
      </c>
      <c r="K359" s="60">
        <f t="shared" si="63"/>
        <v>1.703332303635274</v>
      </c>
    </row>
    <row r="360" spans="1:11" s="5" customFormat="1" ht="24">
      <c r="A360" s="74"/>
      <c r="B360" s="94"/>
      <c r="C360" s="134" t="s">
        <v>492</v>
      </c>
      <c r="D360" s="71">
        <v>6051</v>
      </c>
      <c r="E360" s="37">
        <f>IF('Załącznik Nr 2 - wydatki'!E607&gt;0,'Załącznik Nr 2 - wydatki'!E607,"")</f>
        <v>4017349</v>
      </c>
      <c r="F360" s="37">
        <f>IF('Załącznik Nr 2 - wydatki'!F607&gt;0,'Załącznik Nr 2 - wydatki'!F607,"")</f>
      </c>
      <c r="G360" s="37">
        <f>IF('Załącznik Nr 2 - wydatki'!G607&gt;0,'Załącznik Nr 2 - wydatki'!G607,"")</f>
      </c>
      <c r="H360" s="37">
        <f>IF('Załącznik Nr 2 - wydatki'!H607&gt;0,'Załącznik Nr 2 - wydatki'!H607,"")</f>
      </c>
      <c r="I360" s="37">
        <f>IF('Załącznik Nr 2 - wydatki'!I607&gt;0,'Załącznik Nr 2 - wydatki'!I607,"")</f>
      </c>
      <c r="J360" s="37">
        <f>IF('Załącznik Nr 2 - wydatki'!J607&gt;0,'Załącznik Nr 2 - wydatki'!J607,"")</f>
      </c>
      <c r="K360" s="60"/>
    </row>
    <row r="361" spans="1:11" s="5" customFormat="1" ht="36">
      <c r="A361" s="74"/>
      <c r="B361" s="94"/>
      <c r="C361" s="134" t="s">
        <v>496</v>
      </c>
      <c r="D361" s="71">
        <v>6051</v>
      </c>
      <c r="E361" s="37">
        <f>IF('Załącznik Nr 2 - wydatki'!E608&gt;0,'Załącznik Nr 2 - wydatki'!E608,"")</f>
        <v>5534329</v>
      </c>
      <c r="F361" s="37">
        <f>IF('Załącznik Nr 2 - wydatki'!F608&gt;0,'Załącznik Nr 2 - wydatki'!F608,"")</f>
        <v>16520000</v>
      </c>
      <c r="G361" s="37">
        <f>IF('Załącznik Nr 2 - wydatki'!G608&gt;0,'Załącznik Nr 2 - wydatki'!G608,"")</f>
        <v>16520000</v>
      </c>
      <c r="H361" s="37">
        <f>IF('Załącznik Nr 2 - wydatki'!H608&gt;0,'Załącznik Nr 2 - wydatki'!H608,"")</f>
        <v>11610000</v>
      </c>
      <c r="I361" s="37">
        <f>IF('Załącznik Nr 2 - wydatki'!I608&gt;0,'Załącznik Nr 2 - wydatki'!I608,"")</f>
        <v>4910000</v>
      </c>
      <c r="J361" s="37">
        <f>IF('Załącznik Nr 2 - wydatki'!J608&gt;0,'Załącznik Nr 2 - wydatki'!J608,"")</f>
      </c>
      <c r="K361" s="60">
        <f t="shared" si="63"/>
        <v>2.9850050475857146</v>
      </c>
    </row>
    <row r="362" spans="1:11" s="5" customFormat="1" ht="24">
      <c r="A362" s="74"/>
      <c r="B362" s="94"/>
      <c r="C362" s="134" t="s">
        <v>493</v>
      </c>
      <c r="D362" s="71">
        <v>6052</v>
      </c>
      <c r="E362" s="37">
        <f>IF('Załącznik Nr 2 - wydatki'!E609&gt;0,'Załącznik Nr 2 - wydatki'!E609,"")</f>
      </c>
      <c r="F362" s="37">
        <f>IF('Załącznik Nr 2 - wydatki'!F609&gt;0,'Załącznik Nr 2 - wydatki'!F609,"")</f>
      </c>
      <c r="G362" s="37">
        <f>IF('Załącznik Nr 2 - wydatki'!G609&gt;0,'Załącznik Nr 2 - wydatki'!G609,"")</f>
      </c>
      <c r="H362" s="37">
        <f>IF('Załącznik Nr 2 - wydatki'!H609&gt;0,'Załącznik Nr 2 - wydatki'!H609,"")</f>
      </c>
      <c r="I362" s="37">
        <f>IF('Załącznik Nr 2 - wydatki'!I609&gt;0,'Załącznik Nr 2 - wydatki'!I609,"")</f>
      </c>
      <c r="J362" s="37">
        <f>IF('Załącznik Nr 2 - wydatki'!J609&gt;0,'Załącznik Nr 2 - wydatki'!J609,"")</f>
      </c>
      <c r="K362" s="60"/>
    </row>
    <row r="363" spans="1:11" s="5" customFormat="1" ht="24">
      <c r="A363" s="248"/>
      <c r="B363" s="94"/>
      <c r="C363" s="134" t="s">
        <v>6</v>
      </c>
      <c r="D363" s="316">
        <v>8070</v>
      </c>
      <c r="E363" s="37">
        <f>IF('Załącznik Nr 2 - wydatki'!E610&gt;0,'Załącznik Nr 2 - wydatki'!E610,"")</f>
        <v>146958</v>
      </c>
      <c r="F363" s="37">
        <f>IF('Załącznik Nr 2 - wydatki'!F610&gt;0,'Załącznik Nr 2 - wydatki'!F610,"")</f>
      </c>
      <c r="G363" s="37">
        <f>IF('Załącznik Nr 2 - wydatki'!G610&gt;0,'Załącznik Nr 2 - wydatki'!G610,"")</f>
      </c>
      <c r="H363" s="37">
        <f>IF('Załącznik Nr 2 - wydatki'!H610&gt;0,'Załącznik Nr 2 - wydatki'!H610,"")</f>
      </c>
      <c r="I363" s="37">
        <f>IF('Załącznik Nr 2 - wydatki'!I610&gt;0,'Załącznik Nr 2 - wydatki'!I610,"")</f>
      </c>
      <c r="J363" s="37">
        <f>IF('Załącznik Nr 2 - wydatki'!J610&gt;0,'Załącznik Nr 2 - wydatki'!J610,"")</f>
      </c>
      <c r="K363" s="60"/>
    </row>
    <row r="364" spans="1:11" s="5" customFormat="1" ht="32.25" customHeight="1">
      <c r="A364" s="248"/>
      <c r="B364" s="96">
        <v>90002</v>
      </c>
      <c r="C364" s="168" t="s">
        <v>246</v>
      </c>
      <c r="D364" s="200"/>
      <c r="E364" s="261">
        <f aca="true" t="shared" si="72" ref="E364:J364">SUM(E365:E367)</f>
        <v>424884</v>
      </c>
      <c r="F364" s="261">
        <f t="shared" si="72"/>
        <v>376160</v>
      </c>
      <c r="G364" s="261">
        <f t="shared" si="72"/>
        <v>356160</v>
      </c>
      <c r="H364" s="261">
        <f t="shared" si="72"/>
        <v>356160</v>
      </c>
      <c r="I364" s="261">
        <f t="shared" si="72"/>
        <v>0</v>
      </c>
      <c r="J364" s="261">
        <f t="shared" si="72"/>
        <v>0</v>
      </c>
      <c r="K364" s="60">
        <f t="shared" si="63"/>
        <v>0.8382523229869799</v>
      </c>
    </row>
    <row r="365" spans="1:11" s="5" customFormat="1" ht="18" customHeight="1">
      <c r="A365" s="248"/>
      <c r="B365" s="264"/>
      <c r="C365" s="82" t="s">
        <v>119</v>
      </c>
      <c r="D365" s="316">
        <v>4300</v>
      </c>
      <c r="E365" s="37">
        <f>IF('Załącznik Nr 2 - wydatki'!E612&gt;0,'Załącznik Nr 2 - wydatki'!E612,"")</f>
        <v>335508</v>
      </c>
      <c r="F365" s="37">
        <f>IF('Załącznik Nr 2 - wydatki'!F612&gt;0,'Załącznik Nr 2 - wydatki'!F612,"")</f>
        <v>360400</v>
      </c>
      <c r="G365" s="37">
        <f>IF('Załącznik Nr 2 - wydatki'!G612&gt;0,'Załącznik Nr 2 - wydatki'!G612,"")</f>
        <v>340400</v>
      </c>
      <c r="H365" s="37">
        <f>IF('Załącznik Nr 2 - wydatki'!H612&gt;0,'Załącznik Nr 2 - wydatki'!H612,"")</f>
        <v>340400</v>
      </c>
      <c r="I365" s="37">
        <f>IF('Załącznik Nr 2 - wydatki'!I612&gt;0,'Załącznik Nr 2 - wydatki'!I612,"")</f>
      </c>
      <c r="J365" s="37">
        <f>IF('Załącznik Nr 2 - wydatki'!J612&gt;0,'Załącznik Nr 2 - wydatki'!J612,"")</f>
      </c>
      <c r="K365" s="60"/>
    </row>
    <row r="366" spans="1:11" s="5" customFormat="1" ht="16.5" customHeight="1">
      <c r="A366" s="74"/>
      <c r="B366" s="94"/>
      <c r="C366" s="436" t="s">
        <v>123</v>
      </c>
      <c r="D366" s="71">
        <v>4480</v>
      </c>
      <c r="E366" s="37">
        <f>IF('Załącznik Nr 2 - wydatki'!E613&gt;0,'Załącznik Nr 2 - wydatki'!E613,"")</f>
        <v>60300</v>
      </c>
      <c r="F366" s="37">
        <f>IF('Załącznik Nr 2 - wydatki'!F613&gt;0,'Załącznik Nr 2 - wydatki'!F613,"")</f>
        <v>15760</v>
      </c>
      <c r="G366" s="37">
        <f>IF('Załącznik Nr 2 - wydatki'!G613&gt;0,'Załącznik Nr 2 - wydatki'!G613,"")</f>
        <v>15760</v>
      </c>
      <c r="H366" s="37">
        <f>IF('Załącznik Nr 2 - wydatki'!H613&gt;0,'Załącznik Nr 2 - wydatki'!H613,"")</f>
        <v>15760</v>
      </c>
      <c r="I366" s="37">
        <f>IF('Załącznik Nr 2 - wydatki'!I613&gt;0,'Załącznik Nr 2 - wydatki'!I613,"")</f>
      </c>
      <c r="J366" s="37">
        <f>IF('Załącznik Nr 2 - wydatki'!J613&gt;0,'Załącznik Nr 2 - wydatki'!J613,"")</f>
      </c>
      <c r="K366" s="60">
        <f t="shared" si="63"/>
        <v>0.2613598673300166</v>
      </c>
    </row>
    <row r="367" spans="1:11" s="5" customFormat="1" ht="24.75" customHeight="1">
      <c r="A367" s="74"/>
      <c r="B367" s="94"/>
      <c r="C367" s="134" t="s">
        <v>6</v>
      </c>
      <c r="D367" s="316">
        <v>8070</v>
      </c>
      <c r="E367" s="37">
        <f>IF('Załącznik Nr 2 - wydatki'!E614&gt;0,'Załącznik Nr 2 - wydatki'!E614,"")</f>
        <v>29076</v>
      </c>
      <c r="F367" s="37">
        <f>IF('Załącznik Nr 2 - wydatki'!F614&gt;0,'Załącznik Nr 2 - wydatki'!F614,"")</f>
      </c>
      <c r="G367" s="37">
        <f>IF('Załącznik Nr 2 - wydatki'!G614&gt;0,'Załącznik Nr 2 - wydatki'!G614,"")</f>
      </c>
      <c r="H367" s="37">
        <f>IF('Załącznik Nr 2 - wydatki'!H614&gt;0,'Załącznik Nr 2 - wydatki'!H614,"")</f>
      </c>
      <c r="I367" s="37">
        <f>IF('Załącznik Nr 2 - wydatki'!I614&gt;0,'Załącznik Nr 2 - wydatki'!I614,"")</f>
      </c>
      <c r="J367" s="37">
        <f>IF('Załącznik Nr 2 - wydatki'!J614&gt;0,'Załącznik Nr 2 - wydatki'!J614,"")</f>
      </c>
      <c r="K367" s="60"/>
    </row>
    <row r="368" spans="1:11" s="9" customFormat="1" ht="18" customHeight="1">
      <c r="A368" s="129"/>
      <c r="B368" s="96">
        <v>90003</v>
      </c>
      <c r="C368" s="146" t="s">
        <v>247</v>
      </c>
      <c r="D368" s="200"/>
      <c r="E368" s="25">
        <f>SUM(E369:E374)-E369</f>
        <v>766912</v>
      </c>
      <c r="F368" s="25">
        <f>SUM(F369:F374)-F369</f>
        <v>354000</v>
      </c>
      <c r="G368" s="25">
        <f>SUM(G369:G374)-G369</f>
        <v>354000</v>
      </c>
      <c r="H368" s="25">
        <f>SUM(H369:H374)-H369</f>
        <v>354000</v>
      </c>
      <c r="I368" s="25">
        <f>SUM(I370:I374)</f>
        <v>0</v>
      </c>
      <c r="J368" s="25">
        <f>SUM(J370:J374)</f>
        <v>0</v>
      </c>
      <c r="K368" s="60">
        <f t="shared" si="63"/>
        <v>0.461591421180005</v>
      </c>
    </row>
    <row r="369" spans="1:11" s="11" customFormat="1" ht="12.75">
      <c r="A369" s="74"/>
      <c r="B369" s="94"/>
      <c r="C369" s="81" t="s">
        <v>136</v>
      </c>
      <c r="D369" s="357">
        <v>4300</v>
      </c>
      <c r="E369" s="343">
        <f>IF('Załącznik Nr 2 - wydatki'!E616&gt;0,'Załącznik Nr 2 - wydatki'!E616,"")</f>
        <v>608800</v>
      </c>
      <c r="F369" s="343">
        <f>IF('Załącznik Nr 2 - wydatki'!F616&gt;0,'Załącznik Nr 2 - wydatki'!F616,"")</f>
        <v>618000</v>
      </c>
      <c r="G369" s="343">
        <f>IF('Załącznik Nr 2 - wydatki'!G616&gt;0,'Załącznik Nr 2 - wydatki'!G616,"")</f>
        <v>618000</v>
      </c>
      <c r="H369" s="343">
        <f>IF('Załącznik Nr 2 - wydatki'!H616&gt;0,'Załącznik Nr 2 - wydatki'!H616,"")</f>
        <v>618000</v>
      </c>
      <c r="I369" s="343">
        <f>IF('Załącznik Nr 2 - wydatki'!I616&gt;0,'Załącznik Nr 2 - wydatki'!I616,"")</f>
      </c>
      <c r="J369" s="343">
        <f>IF('Załącznik Nr 2 - wydatki'!J616&gt;0,'Załącznik Nr 2 - wydatki'!J616,"")</f>
      </c>
      <c r="K369" s="60">
        <f t="shared" si="63"/>
        <v>1.0151116951379764</v>
      </c>
    </row>
    <row r="370" spans="1:11" s="5" customFormat="1" ht="12.75">
      <c r="A370" s="74"/>
      <c r="B370" s="94"/>
      <c r="C370" s="150" t="s">
        <v>249</v>
      </c>
      <c r="D370" s="74"/>
      <c r="E370" s="37">
        <f>IF('Załącznik Nr 2 - wydatki'!E618&gt;0,'Załącznik Nr 2 - wydatki'!E618,"")</f>
        <v>356000</v>
      </c>
      <c r="F370" s="37">
        <f>IF('Załącznik Nr 2 - wydatki'!F618&gt;0,'Załącznik Nr 2 - wydatki'!F618,"")</f>
        <v>354000</v>
      </c>
      <c r="G370" s="37">
        <f>IF('Załącznik Nr 2 - wydatki'!G618&gt;0,'Załącznik Nr 2 - wydatki'!G618,"")</f>
        <v>354000</v>
      </c>
      <c r="H370" s="37">
        <f>IF('Załącznik Nr 2 - wydatki'!H618&gt;0,'Załącznik Nr 2 - wydatki'!H618,"")</f>
        <v>354000</v>
      </c>
      <c r="I370" s="37">
        <f>IF('Załącznik Nr 2 - wydatki'!I618&gt;0,'Załącznik Nr 2 - wydatki'!I618,"")</f>
      </c>
      <c r="J370" s="37">
        <f>IF('Załącznik Nr 2 - wydatki'!J618&gt;0,'Załącznik Nr 2 - wydatki'!J618,"")</f>
      </c>
      <c r="K370" s="60">
        <f t="shared" si="63"/>
        <v>0.9943820224719101</v>
      </c>
    </row>
    <row r="371" spans="1:11" s="5" customFormat="1" ht="12.75">
      <c r="A371" s="74"/>
      <c r="B371" s="94"/>
      <c r="C371" s="452" t="s">
        <v>365</v>
      </c>
      <c r="D371" s="71">
        <v>4170</v>
      </c>
      <c r="E371" s="37">
        <f>IF('Załącznik Nr 2 - wydatki'!E619&gt;0,'Załącznik Nr 2 - wydatki'!E619,"")</f>
        <v>7200</v>
      </c>
      <c r="F371" s="37">
        <f>IF('Załącznik Nr 2 - wydatki'!F619&gt;0,'Załącznik Nr 2 - wydatki'!F619,"")</f>
      </c>
      <c r="G371" s="37">
        <f>IF('Załącznik Nr 2 - wydatki'!G619&gt;0,'Załącznik Nr 2 - wydatki'!G619,"")</f>
      </c>
      <c r="H371" s="37">
        <f>IF('Załącznik Nr 2 - wydatki'!H619&gt;0,'Załącznik Nr 2 - wydatki'!H619,"")</f>
      </c>
      <c r="I371" s="37">
        <f>IF('Załącznik Nr 2 - wydatki'!I619&gt;0,'Załącznik Nr 2 - wydatki'!I619,"")</f>
      </c>
      <c r="J371" s="37">
        <f>IF('Załącznik Nr 2 - wydatki'!J619&gt;0,'Załącznik Nr 2 - wydatki'!J619,"")</f>
      </c>
      <c r="K371" s="60"/>
    </row>
    <row r="372" spans="1:11" s="5" customFormat="1" ht="12.75">
      <c r="A372" s="74"/>
      <c r="B372" s="94"/>
      <c r="C372" s="81" t="s">
        <v>116</v>
      </c>
      <c r="D372" s="215">
        <v>4210</v>
      </c>
      <c r="E372" s="37">
        <f>IF('Załącznik Nr 2 - wydatki'!E620&gt;0,'Załącznik Nr 2 - wydatki'!E620,"")</f>
        <v>2000</v>
      </c>
      <c r="F372" s="37">
        <f>IF('Załącznik Nr 2 - wydatki'!F620&gt;0,'Załącznik Nr 2 - wydatki'!F620,"")</f>
      </c>
      <c r="G372" s="37">
        <f>IF('Załącznik Nr 2 - wydatki'!G620&gt;0,'Załącznik Nr 2 - wydatki'!G620,"")</f>
      </c>
      <c r="H372" s="37">
        <f>IF('Załącznik Nr 2 - wydatki'!H620&gt;0,'Załącznik Nr 2 - wydatki'!H620,"")</f>
      </c>
      <c r="I372" s="37">
        <f>IF('Załącznik Nr 2 - wydatki'!I620&gt;0,'Załącznik Nr 2 - wydatki'!I620,"")</f>
      </c>
      <c r="J372" s="37">
        <f>IF('Załącznik Nr 2 - wydatki'!J620&gt;0,'Załącznik Nr 2 - wydatki'!J620,"")</f>
      </c>
      <c r="K372" s="60"/>
    </row>
    <row r="373" spans="1:11" s="5" customFormat="1" ht="12.75">
      <c r="A373" s="74"/>
      <c r="B373" s="94"/>
      <c r="C373" s="81" t="s">
        <v>38</v>
      </c>
      <c r="D373" s="215">
        <v>8020</v>
      </c>
      <c r="E373" s="37">
        <f>IF('Załącznik Nr 2 - wydatki'!E621&gt;0,'Załącznik Nr 2 - wydatki'!E621,"")</f>
        <v>39026</v>
      </c>
      <c r="F373" s="37"/>
      <c r="G373" s="37"/>
      <c r="H373" s="37"/>
      <c r="I373" s="37"/>
      <c r="J373" s="37"/>
      <c r="K373" s="60"/>
    </row>
    <row r="374" spans="1:11" s="5" customFormat="1" ht="24">
      <c r="A374" s="74"/>
      <c r="B374" s="94"/>
      <c r="C374" s="136" t="s">
        <v>6</v>
      </c>
      <c r="D374" s="316">
        <v>8070</v>
      </c>
      <c r="E374" s="37">
        <f>IF('Załącznik Nr 2 - wydatki'!E622&gt;0,'Załącznik Nr 2 - wydatki'!E622,"")</f>
        <v>362686</v>
      </c>
      <c r="F374" s="37"/>
      <c r="G374" s="37"/>
      <c r="H374" s="37"/>
      <c r="I374" s="37"/>
      <c r="J374" s="37"/>
      <c r="K374" s="60"/>
    </row>
    <row r="375" spans="1:11" s="9" customFormat="1" ht="18" customHeight="1">
      <c r="A375" s="116"/>
      <c r="B375" s="96">
        <v>90004</v>
      </c>
      <c r="C375" s="146" t="s">
        <v>250</v>
      </c>
      <c r="D375" s="200"/>
      <c r="E375" s="25">
        <f>SUM(E376)</f>
        <v>140600</v>
      </c>
      <c r="F375" s="25">
        <f>SUM(F376)</f>
        <v>458000</v>
      </c>
      <c r="G375" s="25">
        <f>SUM(G376)</f>
        <v>106000</v>
      </c>
      <c r="H375" s="25">
        <f>SUM(H376)</f>
        <v>106000</v>
      </c>
      <c r="I375" s="25">
        <f>SUM(I377:I378)</f>
        <v>0</v>
      </c>
      <c r="J375" s="25">
        <f>SUM(J377:J378)</f>
        <v>0</v>
      </c>
      <c r="K375" s="60">
        <f t="shared" si="63"/>
        <v>0.7539118065433855</v>
      </c>
    </row>
    <row r="376" spans="1:11" s="5" customFormat="1" ht="12.75">
      <c r="A376" s="74"/>
      <c r="B376" s="94"/>
      <c r="C376" s="81" t="s">
        <v>119</v>
      </c>
      <c r="D376" s="72">
        <v>4300</v>
      </c>
      <c r="E376" s="32">
        <f aca="true" t="shared" si="73" ref="E376:J376">SUM(E377:E378)</f>
        <v>140600</v>
      </c>
      <c r="F376" s="32">
        <f t="shared" si="73"/>
        <v>458000</v>
      </c>
      <c r="G376" s="32">
        <f t="shared" si="73"/>
        <v>106000</v>
      </c>
      <c r="H376" s="32">
        <f t="shared" si="73"/>
        <v>106000</v>
      </c>
      <c r="I376" s="32">
        <f t="shared" si="73"/>
        <v>0</v>
      </c>
      <c r="J376" s="32">
        <f t="shared" si="73"/>
        <v>0</v>
      </c>
      <c r="K376" s="60">
        <f t="shared" si="63"/>
        <v>0.7539118065433855</v>
      </c>
    </row>
    <row r="377" spans="1:11" s="5" customFormat="1" ht="12.75">
      <c r="A377" s="74"/>
      <c r="B377" s="94"/>
      <c r="C377" s="151"/>
      <c r="D377" s="74"/>
      <c r="E377" s="37"/>
      <c r="F377" s="37"/>
      <c r="G377" s="37"/>
      <c r="H377" s="37"/>
      <c r="I377" s="37">
        <f>IF('Załącznik Nr 2 - wydatki'!I625&gt;0,'Załącznik Nr 2 - wydatki'!I625,"")</f>
      </c>
      <c r="J377" s="37">
        <f>IF('Załącznik Nr 2 - wydatki'!J625&gt;0,'Załącznik Nr 2 - wydatki'!J625,"")</f>
      </c>
      <c r="K377" s="60"/>
    </row>
    <row r="378" spans="1:11" s="5" customFormat="1" ht="12.75">
      <c r="A378" s="74"/>
      <c r="B378" s="94"/>
      <c r="C378" s="150" t="s">
        <v>252</v>
      </c>
      <c r="D378" s="74"/>
      <c r="E378" s="37">
        <f>IF('Załącznik Nr 2 - wydatki'!E626&gt;0,'Załącznik Nr 2 - wydatki'!E626,"")</f>
        <v>140600</v>
      </c>
      <c r="F378" s="37">
        <f>IF('Załącznik Nr 2 - wydatki'!F626&gt;0,'Załącznik Nr 2 - wydatki'!F626,"")</f>
        <v>458000</v>
      </c>
      <c r="G378" s="37">
        <f>IF('Załącznik Nr 2 - wydatki'!G626&gt;0,'Załącznik Nr 2 - wydatki'!G626,"")</f>
        <v>106000</v>
      </c>
      <c r="H378" s="37">
        <f>IF('Załącznik Nr 2 - wydatki'!H626&gt;0,'Załącznik Nr 2 - wydatki'!H626,"")</f>
        <v>106000</v>
      </c>
      <c r="I378" s="37">
        <f>IF('Załącznik Nr 2 - wydatki'!I626&gt;0,'Załącznik Nr 2 - wydatki'!I626,"")</f>
      </c>
      <c r="J378" s="37">
        <f>IF('Załącznik Nr 2 - wydatki'!J626&gt;0,'Załącznik Nr 2 - wydatki'!J626,"")</f>
      </c>
      <c r="K378" s="60">
        <f t="shared" si="63"/>
        <v>0.7539118065433855</v>
      </c>
    </row>
    <row r="379" spans="1:11" s="9" customFormat="1" ht="18" customHeight="1">
      <c r="A379" s="116"/>
      <c r="B379" s="96">
        <v>90013</v>
      </c>
      <c r="C379" s="146" t="s">
        <v>340</v>
      </c>
      <c r="D379" s="200"/>
      <c r="E379" s="25">
        <f aca="true" t="shared" si="74" ref="E379:J379">SUM(E380)</f>
        <v>102000</v>
      </c>
      <c r="F379" s="25">
        <f t="shared" si="74"/>
        <v>101000</v>
      </c>
      <c r="G379" s="25">
        <f t="shared" si="74"/>
        <v>101000</v>
      </c>
      <c r="H379" s="25">
        <f t="shared" si="74"/>
        <v>101000</v>
      </c>
      <c r="I379" s="25">
        <f t="shared" si="74"/>
        <v>0</v>
      </c>
      <c r="J379" s="25">
        <f t="shared" si="74"/>
        <v>0</v>
      </c>
      <c r="K379" s="60">
        <f t="shared" si="63"/>
        <v>0.9901960784313726</v>
      </c>
    </row>
    <row r="380" spans="1:11" s="5" customFormat="1" ht="12.75">
      <c r="A380" s="74"/>
      <c r="B380" s="94"/>
      <c r="C380" s="81" t="s">
        <v>119</v>
      </c>
      <c r="D380" s="71">
        <v>4300</v>
      </c>
      <c r="E380" s="37">
        <f>IF('Załącznik Nr 2 - wydatki'!E628&gt;0,'Załącznik Nr 2 - wydatki'!E628,"")</f>
        <v>102000</v>
      </c>
      <c r="F380" s="37">
        <f>IF('Załącznik Nr 2 - wydatki'!F628&gt;0,'Załącznik Nr 2 - wydatki'!F628,"")</f>
        <v>101000</v>
      </c>
      <c r="G380" s="37">
        <f>IF('Załącznik Nr 2 - wydatki'!G628&gt;0,'Załącznik Nr 2 - wydatki'!G628,"")</f>
        <v>101000</v>
      </c>
      <c r="H380" s="37">
        <f>IF('Załącznik Nr 2 - wydatki'!H628&gt;0,'Załącznik Nr 2 - wydatki'!H628,"")</f>
        <v>101000</v>
      </c>
      <c r="I380" s="37">
        <f>IF('Załącznik Nr 2 - wydatki'!I628&gt;0,'Załącznik Nr 2 - wydatki'!I628,"")</f>
      </c>
      <c r="J380" s="37">
        <f>IF('Załącznik Nr 2 - wydatki'!J628&gt;0,'Załącznik Nr 2 - wydatki'!J628,"")</f>
      </c>
      <c r="K380" s="60">
        <f t="shared" si="63"/>
        <v>0.9901960784313726</v>
      </c>
    </row>
    <row r="381" spans="1:11" s="9" customFormat="1" ht="20.25" customHeight="1">
      <c r="A381" s="116"/>
      <c r="B381" s="95">
        <v>90015</v>
      </c>
      <c r="C381" s="148" t="s">
        <v>253</v>
      </c>
      <c r="D381" s="202"/>
      <c r="E381" s="38">
        <f aca="true" t="shared" si="75" ref="E381:J381">SUM(E382:E384)</f>
        <v>1800000</v>
      </c>
      <c r="F381" s="38">
        <f t="shared" si="75"/>
        <v>1960000</v>
      </c>
      <c r="G381" s="38">
        <f t="shared" si="75"/>
        <v>1906000</v>
      </c>
      <c r="H381" s="38">
        <f t="shared" si="75"/>
        <v>1906000</v>
      </c>
      <c r="I381" s="38">
        <f t="shared" si="75"/>
        <v>0</v>
      </c>
      <c r="J381" s="38">
        <f t="shared" si="75"/>
        <v>0</v>
      </c>
      <c r="K381" s="60">
        <f t="shared" si="63"/>
        <v>1.058888888888889</v>
      </c>
    </row>
    <row r="382" spans="1:11" s="5" customFormat="1" ht="13.5" customHeight="1">
      <c r="A382" s="74"/>
      <c r="B382" s="94"/>
      <c r="C382" s="452" t="s">
        <v>118</v>
      </c>
      <c r="D382" s="71">
        <v>4270</v>
      </c>
      <c r="E382" s="37">
        <f>IF('Załącznik Nr 2 - wydatki'!E630&gt;0,'Załącznik Nr 2 - wydatki'!E630,"")</f>
        <v>400000</v>
      </c>
      <c r="F382" s="37">
        <f>IF('Załącznik Nr 2 - wydatki'!F630&gt;0,'Załącznik Nr 2 - wydatki'!F630,"")</f>
        <v>460000</v>
      </c>
      <c r="G382" s="37">
        <f>IF('Załącznik Nr 2 - wydatki'!G630&gt;0,'Załącznik Nr 2 - wydatki'!G630,"")</f>
        <v>406000</v>
      </c>
      <c r="H382" s="37">
        <f>IF('Załącznik Nr 2 - wydatki'!H630&gt;0,'Załącznik Nr 2 - wydatki'!H630,"")</f>
        <v>406000</v>
      </c>
      <c r="I382" s="37">
        <f>IF('Załącznik Nr 2 - wydatki'!I630&gt;0,'Załącznik Nr 2 - wydatki'!I630,"")</f>
      </c>
      <c r="J382" s="37">
        <f>IF('Załącznik Nr 2 - wydatki'!J630&gt;0,'Załącznik Nr 2 - wydatki'!J630,"")</f>
      </c>
      <c r="K382" s="60">
        <f t="shared" si="63"/>
        <v>1.015</v>
      </c>
    </row>
    <row r="383" spans="1:11" s="5" customFormat="1" ht="15" customHeight="1">
      <c r="A383" s="74"/>
      <c r="B383" s="94"/>
      <c r="C383" s="81" t="s">
        <v>117</v>
      </c>
      <c r="D383" s="71">
        <v>4260</v>
      </c>
      <c r="E383" s="37">
        <f>IF('Załącznik Nr 2 - wydatki'!E631&gt;0,'Załącznik Nr 2 - wydatki'!E631,"")</f>
        <v>1300000</v>
      </c>
      <c r="F383" s="37">
        <f>IF('Załącznik Nr 2 - wydatki'!F631&gt;0,'Załącznik Nr 2 - wydatki'!F631,"")</f>
        <v>1400000</v>
      </c>
      <c r="G383" s="37">
        <f>IF('Załącznik Nr 2 - wydatki'!G631&gt;0,'Załącznik Nr 2 - wydatki'!G631,"")</f>
        <v>1400000</v>
      </c>
      <c r="H383" s="37">
        <f>IF('Załącznik Nr 2 - wydatki'!H631&gt;0,'Załącznik Nr 2 - wydatki'!H631,"")</f>
        <v>1400000</v>
      </c>
      <c r="I383" s="37">
        <f>IF('Załącznik Nr 2 - wydatki'!I631&gt;0,'Załącznik Nr 2 - wydatki'!I631,"")</f>
      </c>
      <c r="J383" s="37">
        <f>IF('Załącznik Nr 2 - wydatki'!J631&gt;0,'Załącznik Nr 2 - wydatki'!J631,"")</f>
      </c>
      <c r="K383" s="60">
        <f t="shared" si="63"/>
        <v>1.0769230769230769</v>
      </c>
    </row>
    <row r="384" spans="1:11" s="5" customFormat="1" ht="13.5" customHeight="1">
      <c r="A384" s="74"/>
      <c r="B384" s="97"/>
      <c r="C384" s="81" t="s">
        <v>290</v>
      </c>
      <c r="D384" s="71">
        <v>6050</v>
      </c>
      <c r="E384" s="37">
        <f>IF('Załącznik Nr 2 - wydatki'!E632&gt;0,'Załącznik Nr 2 - wydatki'!E632,"")</f>
        <v>100000</v>
      </c>
      <c r="F384" s="37">
        <f>IF('Załącznik Nr 2 - wydatki'!F632&gt;0,'Załącznik Nr 2 - wydatki'!F632,"")</f>
        <v>100000</v>
      </c>
      <c r="G384" s="37">
        <f>IF('Załącznik Nr 2 - wydatki'!G632&gt;0,'Załącznik Nr 2 - wydatki'!G632,"")</f>
        <v>100000</v>
      </c>
      <c r="H384" s="37">
        <f>IF('Załącznik Nr 2 - wydatki'!H632&gt;0,'Załącznik Nr 2 - wydatki'!H632,"")</f>
        <v>100000</v>
      </c>
      <c r="I384" s="37">
        <f>IF('Załącznik Nr 2 - wydatki'!I632&gt;0,'Załącznik Nr 2 - wydatki'!I632,"")</f>
      </c>
      <c r="J384" s="37">
        <f>IF('Załącznik Nr 2 - wydatki'!J632&gt;0,'Załącznik Nr 2 - wydatki'!J632,"")</f>
      </c>
      <c r="K384" s="60">
        <f t="shared" si="63"/>
        <v>1</v>
      </c>
    </row>
    <row r="385" spans="1:11" s="5" customFormat="1" ht="18" customHeight="1">
      <c r="A385" s="74"/>
      <c r="B385" s="95" t="s">
        <v>286</v>
      </c>
      <c r="C385" s="146" t="s">
        <v>288</v>
      </c>
      <c r="D385" s="200"/>
      <c r="E385" s="53">
        <f aca="true" t="shared" si="76" ref="E385:J385">SUM(E386)</f>
        <v>4650</v>
      </c>
      <c r="F385" s="53">
        <f t="shared" si="76"/>
        <v>4720</v>
      </c>
      <c r="G385" s="53">
        <f t="shared" si="76"/>
        <v>4720</v>
      </c>
      <c r="H385" s="53">
        <f t="shared" si="76"/>
        <v>4720</v>
      </c>
      <c r="I385" s="53">
        <f t="shared" si="76"/>
        <v>0</v>
      </c>
      <c r="J385" s="53">
        <f t="shared" si="76"/>
        <v>0</v>
      </c>
      <c r="K385" s="60">
        <f t="shared" si="63"/>
        <v>1.0150537634408603</v>
      </c>
    </row>
    <row r="386" spans="1:11" s="5" customFormat="1" ht="13.5" customHeight="1">
      <c r="A386" s="74"/>
      <c r="B386" s="97"/>
      <c r="C386" s="81" t="s">
        <v>119</v>
      </c>
      <c r="D386" s="71">
        <v>4300</v>
      </c>
      <c r="E386" s="37">
        <f>IF('Załącznik Nr 2 - wydatki'!E634&gt;0,'Załącznik Nr 2 - wydatki'!E634,"")</f>
        <v>4650</v>
      </c>
      <c r="F386" s="37">
        <f>IF('Załącznik Nr 2 - wydatki'!F634&gt;0,'Załącznik Nr 2 - wydatki'!F634,"")</f>
        <v>4720</v>
      </c>
      <c r="G386" s="37">
        <f>IF('Załącznik Nr 2 - wydatki'!G634&gt;0,'Załącznik Nr 2 - wydatki'!G634,"")</f>
        <v>4720</v>
      </c>
      <c r="H386" s="37">
        <f>IF('Załącznik Nr 2 - wydatki'!H634&gt;0,'Załącznik Nr 2 - wydatki'!H634,"")</f>
        <v>4720</v>
      </c>
      <c r="I386" s="37">
        <f>IF('Załącznik Nr 2 - wydatki'!I634&gt;0,'Załącznik Nr 2 - wydatki'!I634,"")</f>
      </c>
      <c r="J386" s="37">
        <f>IF('Załącznik Nr 2 - wydatki'!J634&gt;0,'Załącznik Nr 2 - wydatki'!J634,"")</f>
      </c>
      <c r="K386" s="60">
        <f t="shared" si="63"/>
        <v>1.0150537634408603</v>
      </c>
    </row>
    <row r="387" spans="1:11" s="9" customFormat="1" ht="20.25" customHeight="1">
      <c r="A387" s="116"/>
      <c r="B387" s="96">
        <v>90095</v>
      </c>
      <c r="C387" s="146" t="s">
        <v>126</v>
      </c>
      <c r="D387" s="200"/>
      <c r="E387" s="25">
        <f aca="true" t="shared" si="77" ref="E387:J387">SUM(E388:E395)-E390</f>
        <v>448718</v>
      </c>
      <c r="F387" s="25">
        <f t="shared" si="77"/>
        <v>448350</v>
      </c>
      <c r="G387" s="25">
        <f t="shared" si="77"/>
        <v>446460</v>
      </c>
      <c r="H387" s="25">
        <f t="shared" si="77"/>
        <v>446460</v>
      </c>
      <c r="I387" s="25">
        <f t="shared" si="77"/>
        <v>0</v>
      </c>
      <c r="J387" s="25">
        <f t="shared" si="77"/>
        <v>0</v>
      </c>
      <c r="K387" s="60">
        <f t="shared" si="63"/>
        <v>0.9949678862893844</v>
      </c>
    </row>
    <row r="388" spans="1:11" s="5" customFormat="1" ht="15" customHeight="1">
      <c r="A388" s="74"/>
      <c r="B388" s="94"/>
      <c r="C388" s="81" t="s">
        <v>254</v>
      </c>
      <c r="D388" s="71">
        <v>4100</v>
      </c>
      <c r="E388" s="37">
        <f>IF('Załącznik Nr 2 - wydatki'!E636&gt;0,'Załącznik Nr 2 - wydatki'!E636,"")</f>
        <v>180000</v>
      </c>
      <c r="F388" s="37">
        <f>IF('Załącznik Nr 2 - wydatki'!F636&gt;0,'Załącznik Nr 2 - wydatki'!F636,"")</f>
        <v>180000</v>
      </c>
      <c r="G388" s="37">
        <f>IF('Załącznik Nr 2 - wydatki'!G636&gt;0,'Załącznik Nr 2 - wydatki'!G636,"")</f>
        <v>180000</v>
      </c>
      <c r="H388" s="37">
        <f>IF('Załącznik Nr 2 - wydatki'!H636&gt;0,'Załącznik Nr 2 - wydatki'!H636,"")</f>
        <v>180000</v>
      </c>
      <c r="I388" s="37">
        <f>IF('Załącznik Nr 2 - wydatki'!I636&gt;0,'Załącznik Nr 2 - wydatki'!I636,"")</f>
      </c>
      <c r="J388" s="37">
        <f>IF('Załącznik Nr 2 - wydatki'!J636&gt;0,'Załącznik Nr 2 - wydatki'!J636,"")</f>
      </c>
      <c r="K388" s="60">
        <f t="shared" si="63"/>
        <v>1</v>
      </c>
    </row>
    <row r="389" spans="1:11" s="5" customFormat="1" ht="13.5" customHeight="1">
      <c r="A389" s="74"/>
      <c r="B389" s="94"/>
      <c r="C389" s="81" t="s">
        <v>255</v>
      </c>
      <c r="D389" s="71">
        <v>4260</v>
      </c>
      <c r="E389" s="37">
        <f>IF('Załącznik Nr 2 - wydatki'!E637&gt;0,'Załącznik Nr 2 - wydatki'!E637,"")</f>
        <v>5000</v>
      </c>
      <c r="F389" s="37">
        <f>IF('Załącznik Nr 2 - wydatki'!F637&gt;0,'Załącznik Nr 2 - wydatki'!F637,"")</f>
        <v>5350</v>
      </c>
      <c r="G389" s="37">
        <f>IF('Załącznik Nr 2 - wydatki'!G637&gt;0,'Załącznik Nr 2 - wydatki'!G637,"")</f>
        <v>5350</v>
      </c>
      <c r="H389" s="37">
        <f>IF('Załącznik Nr 2 - wydatki'!H637&gt;0,'Załącznik Nr 2 - wydatki'!H637,"")</f>
        <v>5350</v>
      </c>
      <c r="I389" s="37">
        <f>IF('Załącznik Nr 2 - wydatki'!I637&gt;0,'Załącznik Nr 2 - wydatki'!I637,"")</f>
      </c>
      <c r="J389" s="37">
        <f>IF('Załącznik Nr 2 - wydatki'!J637&gt;0,'Załącznik Nr 2 - wydatki'!J637,"")</f>
      </c>
      <c r="K389" s="60">
        <f t="shared" si="63"/>
        <v>1.07</v>
      </c>
    </row>
    <row r="390" spans="1:11" s="11" customFormat="1" ht="13.5" customHeight="1">
      <c r="A390" s="74"/>
      <c r="B390" s="94"/>
      <c r="C390" s="81" t="s">
        <v>119</v>
      </c>
      <c r="D390" s="357">
        <v>4300</v>
      </c>
      <c r="E390" s="343">
        <f>IF('Załącznik Nr 2 - wydatki'!E638&gt;0,'Załącznik Nr 2 - wydatki'!E638,"")</f>
        <v>25677</v>
      </c>
      <c r="F390" s="343">
        <f>IF('Załącznik Nr 2 - wydatki'!F638&gt;0,'Załącznik Nr 2 - wydatki'!F638,"")</f>
        <v>28000</v>
      </c>
      <c r="G390" s="343">
        <f>IF('Załącznik Nr 2 - wydatki'!G638&gt;0,'Załącznik Nr 2 - wydatki'!G638,"")</f>
        <v>26110</v>
      </c>
      <c r="H390" s="343">
        <f>IF('Załącznik Nr 2 - wydatki'!H638&gt;0,'Załącznik Nr 2 - wydatki'!H638,"")</f>
        <v>26110</v>
      </c>
      <c r="I390" s="343">
        <f>SUM(I391:I393)</f>
        <v>0</v>
      </c>
      <c r="J390" s="343">
        <f>SUM(J391:J393)</f>
        <v>0</v>
      </c>
      <c r="K390" s="60">
        <f t="shared" si="63"/>
        <v>1.0168633407329517</v>
      </c>
    </row>
    <row r="391" spans="1:11" s="11" customFormat="1" ht="13.5" customHeight="1">
      <c r="A391" s="74"/>
      <c r="B391" s="94"/>
      <c r="C391" s="81" t="s">
        <v>119</v>
      </c>
      <c r="D391" s="74"/>
      <c r="E391" s="37">
        <f>IF('Załącznik Nr 2 - wydatki'!E639&gt;0,'Załącznik Nr 2 - wydatki'!E639,"")</f>
        <v>3598</v>
      </c>
      <c r="F391" s="37">
        <f>IF('Załącznik Nr 2 - wydatki'!F639&gt;0,'Załącznik Nr 2 - wydatki'!F639,"")</f>
        <v>4000</v>
      </c>
      <c r="G391" s="37">
        <f>IF('Załącznik Nr 2 - wydatki'!G639&gt;0,'Załącznik Nr 2 - wydatki'!G639,"")</f>
        <v>4000</v>
      </c>
      <c r="H391" s="37">
        <f>IF('Załącznik Nr 2 - wydatki'!H639&gt;0,'Załącznik Nr 2 - wydatki'!H639,"")</f>
        <v>4000</v>
      </c>
      <c r="I391" s="37">
        <f>IF('Załącznik Nr 2 - wydatki'!I639&gt;0,'Załącznik Nr 2 - wydatki'!I639,"")</f>
      </c>
      <c r="J391" s="37">
        <f>IF('Załącznik Nr 2 - wydatki'!J639&gt;0,'Załącznik Nr 2 - wydatki'!J639,"")</f>
      </c>
      <c r="K391" s="60">
        <f t="shared" si="63"/>
        <v>1.1117287381878822</v>
      </c>
    </row>
    <row r="392" spans="1:11" s="5" customFormat="1" ht="12.75">
      <c r="A392" s="74"/>
      <c r="B392" s="94"/>
      <c r="C392" s="150" t="s">
        <v>256</v>
      </c>
      <c r="D392" s="74"/>
      <c r="E392" s="37">
        <f>IF('Załącznik Nr 2 - wydatki'!E640&gt;0,'Załącznik Nr 2 - wydatki'!E640,"")</f>
        <v>20000</v>
      </c>
      <c r="F392" s="37">
        <f>IF('Załącznik Nr 2 - wydatki'!F640&gt;0,'Załącznik Nr 2 - wydatki'!F640,"")</f>
        <v>20000</v>
      </c>
      <c r="G392" s="37">
        <f>IF('Załącznik Nr 2 - wydatki'!G640&gt;0,'Załącznik Nr 2 - wydatki'!G640,"")</f>
        <v>20000</v>
      </c>
      <c r="H392" s="37">
        <f>IF('Załącznik Nr 2 - wydatki'!H640&gt;0,'Załącznik Nr 2 - wydatki'!H640,"")</f>
        <v>20000</v>
      </c>
      <c r="I392" s="37"/>
      <c r="J392" s="37"/>
      <c r="K392" s="60">
        <f t="shared" si="63"/>
        <v>1</v>
      </c>
    </row>
    <row r="393" spans="1:11" s="5" customFormat="1" ht="12.75">
      <c r="A393" s="74"/>
      <c r="B393" s="94"/>
      <c r="C393" s="155" t="s">
        <v>257</v>
      </c>
      <c r="D393" s="74"/>
      <c r="E393" s="37">
        <f>IF('Załącznik Nr 2 - wydatki'!E641&gt;0,'Załącznik Nr 2 - wydatki'!E641,"")</f>
        <v>2079</v>
      </c>
      <c r="F393" s="37">
        <f>IF('Załącznik Nr 2 - wydatki'!F641&gt;0,'Załącznik Nr 2 - wydatki'!F641,"")</f>
        <v>4000</v>
      </c>
      <c r="G393" s="37">
        <f>IF('Załącznik Nr 2 - wydatki'!G641&gt;0,'Załącznik Nr 2 - wydatki'!G641,"")</f>
        <v>2110</v>
      </c>
      <c r="H393" s="37">
        <f>IF('Załącznik Nr 2 - wydatki'!H641&gt;0,'Załącznik Nr 2 - wydatki'!H641,"")</f>
        <v>2110</v>
      </c>
      <c r="I393" s="37">
        <f>IF('Załącznik Nr 2 - wydatki'!I640&gt;0,'Załącznik Nr 2 - wydatki'!I640,"")</f>
      </c>
      <c r="J393" s="37">
        <f>IF('Załącznik Nr 2 - wydatki'!J640&gt;0,'Załącznik Nr 2 - wydatki'!J640,"")</f>
      </c>
      <c r="K393" s="60">
        <f t="shared" si="63"/>
        <v>1.014911014911015</v>
      </c>
    </row>
    <row r="394" spans="1:11" s="5" customFormat="1" ht="12.75">
      <c r="A394" s="74"/>
      <c r="B394" s="94"/>
      <c r="C394" s="81" t="s">
        <v>499</v>
      </c>
      <c r="D394" s="71">
        <v>4430</v>
      </c>
      <c r="E394" s="37">
        <f>IF('Załącznik Nr 2 - wydatki'!E642&gt;0,'Załącznik Nr 2 - wydatki'!E642,"")</f>
        <v>220000</v>
      </c>
      <c r="F394" s="37">
        <f>IF('Załącznik Nr 2 - wydatki'!F642&gt;0,'Załącznik Nr 2 - wydatki'!F642,"")</f>
        <v>235000</v>
      </c>
      <c r="G394" s="37">
        <f>IF('Załącznik Nr 2 - wydatki'!G642&gt;0,'Załącznik Nr 2 - wydatki'!G642,"")</f>
        <v>235000</v>
      </c>
      <c r="H394" s="37">
        <f>IF('Załącznik Nr 2 - wydatki'!H642&gt;0,'Załącznik Nr 2 - wydatki'!H642,"")</f>
        <v>235000</v>
      </c>
      <c r="I394" s="37">
        <f>IF('Załącznik Nr 2 - wydatki'!I642&gt;0,'Załącznik Nr 2 - wydatki'!I642,"")</f>
      </c>
      <c r="J394" s="37">
        <f>IF('Załącznik Nr 2 - wydatki'!J642&gt;0,'Załącznik Nr 2 - wydatki'!J642,"")</f>
      </c>
      <c r="K394" s="60">
        <f t="shared" si="63"/>
        <v>1.0681818181818181</v>
      </c>
    </row>
    <row r="395" spans="1:11" s="5" customFormat="1" ht="24.75" thickBot="1">
      <c r="A395" s="74"/>
      <c r="B395" s="94"/>
      <c r="C395" s="136" t="s">
        <v>6</v>
      </c>
      <c r="D395" s="316">
        <v>8070</v>
      </c>
      <c r="E395" s="37">
        <f>IF('Załącznik Nr 2 - wydatki'!E643&gt;0,'Załącznik Nr 2 - wydatki'!E643,"")</f>
        <v>18041</v>
      </c>
      <c r="F395" s="37">
        <f>IF('Załącznik Nr 2 - wydatki'!F643&gt;0,'Załącznik Nr 2 - wydatki'!F643,"")</f>
      </c>
      <c r="G395" s="37">
        <f>IF('Załącznik Nr 2 - wydatki'!G643&gt;0,'Załącznik Nr 2 - wydatki'!G643,"")</f>
      </c>
      <c r="H395" s="37">
        <f>IF('Załącznik Nr 2 - wydatki'!H643&gt;0,'Załącznik Nr 2 - wydatki'!H643,"")</f>
      </c>
      <c r="I395" s="37">
        <f>IF('Załącznik Nr 2 - wydatki'!I643&gt;0,'Załącznik Nr 2 - wydatki'!I643,"")</f>
      </c>
      <c r="J395" s="37">
        <f>IF('Załącznik Nr 2 - wydatki'!J643&gt;0,'Załącznik Nr 2 - wydatki'!J643,"")</f>
      </c>
      <c r="K395" s="60"/>
    </row>
    <row r="396" spans="1:11" s="13" customFormat="1" ht="45" customHeight="1">
      <c r="A396" s="159">
        <v>921</v>
      </c>
      <c r="B396" s="171"/>
      <c r="C396" s="227" t="s">
        <v>258</v>
      </c>
      <c r="D396" s="199"/>
      <c r="E396" s="31">
        <f aca="true" t="shared" si="78" ref="E396:J396">SUM(E397+E400)</f>
        <v>961100</v>
      </c>
      <c r="F396" s="31">
        <f t="shared" si="78"/>
        <v>1026000</v>
      </c>
      <c r="G396" s="31">
        <f t="shared" si="78"/>
        <v>924400</v>
      </c>
      <c r="H396" s="31">
        <f t="shared" si="78"/>
        <v>43900</v>
      </c>
      <c r="I396" s="31">
        <f t="shared" si="78"/>
        <v>880500</v>
      </c>
      <c r="J396" s="31">
        <f t="shared" si="78"/>
        <v>0</v>
      </c>
      <c r="K396" s="60">
        <f t="shared" si="63"/>
        <v>0.9618145874518781</v>
      </c>
    </row>
    <row r="397" spans="1:11" s="9" customFormat="1" ht="16.5" customHeight="1">
      <c r="A397" s="116"/>
      <c r="B397" s="96">
        <v>92109</v>
      </c>
      <c r="C397" s="146" t="s">
        <v>260</v>
      </c>
      <c r="D397" s="200"/>
      <c r="E397" s="25">
        <f aca="true" t="shared" si="79" ref="E397:J397">SUM(E398:E399)</f>
        <v>885600</v>
      </c>
      <c r="F397" s="25">
        <f t="shared" si="79"/>
        <v>870000</v>
      </c>
      <c r="G397" s="25">
        <f t="shared" si="79"/>
        <v>840000</v>
      </c>
      <c r="H397" s="25">
        <f t="shared" si="79"/>
        <v>0</v>
      </c>
      <c r="I397" s="25">
        <f t="shared" si="79"/>
        <v>840000</v>
      </c>
      <c r="J397" s="25">
        <f t="shared" si="79"/>
        <v>0</v>
      </c>
      <c r="K397" s="60">
        <f t="shared" si="63"/>
        <v>0.948509485094851</v>
      </c>
    </row>
    <row r="398" spans="1:11" s="9" customFormat="1" ht="27" customHeight="1">
      <c r="A398" s="116"/>
      <c r="B398" s="264"/>
      <c r="C398" s="136" t="s">
        <v>397</v>
      </c>
      <c r="D398" s="321">
        <v>2480</v>
      </c>
      <c r="E398" s="37">
        <f>IF('Załącznik Nr 2 - wydatki'!E651&gt;0,'Załącznik Nr 2 - wydatki'!E651,"")</f>
        <v>825600</v>
      </c>
      <c r="F398" s="37">
        <f>IF('Załącznik Nr 2 - wydatki'!F651&gt;0,'Załącznik Nr 2 - wydatki'!F651,"")</f>
        <v>840000</v>
      </c>
      <c r="G398" s="263">
        <f>SUM(H398:J398)</f>
        <v>840000</v>
      </c>
      <c r="H398" s="263"/>
      <c r="I398" s="37">
        <f>IF('Załącznik Nr 2 - wydatki'!I651&gt;0,'Załącznik Nr 2 - wydatki'!I651,"")</f>
        <v>840000</v>
      </c>
      <c r="J398" s="263"/>
      <c r="K398" s="60">
        <f t="shared" si="63"/>
        <v>1.0174418604651163</v>
      </c>
    </row>
    <row r="399" spans="1:11" s="5" customFormat="1" ht="48">
      <c r="A399" s="74"/>
      <c r="B399" s="94"/>
      <c r="C399" s="412" t="s">
        <v>73</v>
      </c>
      <c r="D399" s="317">
        <v>6220</v>
      </c>
      <c r="E399" s="37">
        <f>IF('Załącznik Nr 2 - wydatki'!E652&gt;0,'Załącznik Nr 2 - wydatki'!E652,"")</f>
        <v>60000</v>
      </c>
      <c r="F399" s="37">
        <f>IF('Załącznik Nr 2 - wydatki'!F652&gt;0,'Załącznik Nr 2 - wydatki'!F652,"")</f>
        <v>30000</v>
      </c>
      <c r="G399" s="263">
        <f>SUM(H399:J399)</f>
        <v>0</v>
      </c>
      <c r="H399" s="37">
        <f>IF('Załącznik Nr 2 - wydatki'!H652&gt;0,'Załącznik Nr 2 - wydatki'!H652,"")</f>
      </c>
      <c r="I399" s="37">
        <f>IF('Załącznik Nr 2 - wydatki'!I652&gt;0,'Załącznik Nr 2 - wydatki'!I652,"")</f>
      </c>
      <c r="J399" s="37">
        <f>IF('Załącznik Nr 2 - wydatki'!J652&gt;0,'Załącznik Nr 2 - wydatki'!J652,"")</f>
      </c>
      <c r="K399" s="60">
        <f t="shared" si="63"/>
        <v>0</v>
      </c>
    </row>
    <row r="400" spans="1:11" s="9" customFormat="1" ht="16.5" customHeight="1">
      <c r="A400" s="116"/>
      <c r="B400" s="96">
        <v>92195</v>
      </c>
      <c r="C400" s="146" t="s">
        <v>126</v>
      </c>
      <c r="D400" s="200"/>
      <c r="E400" s="25">
        <f aca="true" t="shared" si="80" ref="E400:J400">SUM(E401:E409)</f>
        <v>75500</v>
      </c>
      <c r="F400" s="25">
        <f t="shared" si="80"/>
        <v>156000</v>
      </c>
      <c r="G400" s="25">
        <f t="shared" si="80"/>
        <v>84400</v>
      </c>
      <c r="H400" s="25">
        <f t="shared" si="80"/>
        <v>43900</v>
      </c>
      <c r="I400" s="25">
        <f t="shared" si="80"/>
        <v>40500</v>
      </c>
      <c r="J400" s="25">
        <f t="shared" si="80"/>
        <v>0</v>
      </c>
      <c r="K400" s="60">
        <f aca="true" t="shared" si="81" ref="K400:K423">G400/E400</f>
        <v>1.1178807947019866</v>
      </c>
    </row>
    <row r="401" spans="1:11" s="11" customFormat="1" ht="36">
      <c r="A401" s="74"/>
      <c r="B401" s="94"/>
      <c r="C401" s="134" t="s">
        <v>475</v>
      </c>
      <c r="D401" s="72">
        <v>2820</v>
      </c>
      <c r="E401" s="332">
        <f>IF('Załącznik Nr 2 - wydatki'!E662&gt;0,'Załącznik Nr 2 - wydatki'!E662,"")</f>
        <v>22000</v>
      </c>
      <c r="F401" s="332">
        <f>IF('Załącznik Nr 2 - wydatki'!F662&gt;0,'Załącznik Nr 2 - wydatki'!F662,"")</f>
        <v>70000</v>
      </c>
      <c r="G401" s="332">
        <f>IF('Załącznik Nr 2 - wydatki'!G662&gt;0,'Załącznik Nr 2 - wydatki'!G662,"")</f>
        <v>22500</v>
      </c>
      <c r="H401" s="332">
        <f>IF('Załącznik Nr 2 - wydatki'!H662&gt;0,'Załącznik Nr 2 - wydatki'!H662,"")</f>
      </c>
      <c r="I401" s="332">
        <f>IF('Załącznik Nr 2 - wydatki'!I662&gt;0,'Załącznik Nr 2 - wydatki'!I662,"")</f>
        <v>22500</v>
      </c>
      <c r="J401" s="332">
        <f>IF('Załącznik Nr 2 - wydatki'!J662&gt;0,'Załącznik Nr 2 - wydatki'!J662,"")</f>
      </c>
      <c r="K401" s="60">
        <f t="shared" si="81"/>
        <v>1.0227272727272727</v>
      </c>
    </row>
    <row r="402" spans="1:11" s="5" customFormat="1" ht="24">
      <c r="A402" s="74"/>
      <c r="B402" s="94"/>
      <c r="C402" s="134" t="s">
        <v>476</v>
      </c>
      <c r="D402" s="71">
        <v>2620</v>
      </c>
      <c r="E402" s="332">
        <f>IF('Załącznik Nr 2 - wydatki'!E663&gt;0,'Załącznik Nr 2 - wydatki'!E663,"")</f>
        <v>11000</v>
      </c>
      <c r="F402" s="332">
        <f>IF('Załącznik Nr 2 - wydatki'!F663&gt;0,'Załącznik Nr 2 - wydatki'!F663,"")</f>
        <v>11000</v>
      </c>
      <c r="G402" s="332">
        <f>IF('Załącznik Nr 2 - wydatki'!G663&gt;0,'Załącznik Nr 2 - wydatki'!G663,"")</f>
        <v>10300</v>
      </c>
      <c r="H402" s="332">
        <f>IF('Załącznik Nr 2 - wydatki'!H663&gt;0,'Załącznik Nr 2 - wydatki'!H663,"")</f>
      </c>
      <c r="I402" s="332">
        <f>IF('Załącznik Nr 2 - wydatki'!I663&gt;0,'Załącznik Nr 2 - wydatki'!I663,"")</f>
        <v>10300</v>
      </c>
      <c r="J402" s="332">
        <f>IF('Załącznik Nr 2 - wydatki'!J663&gt;0,'Załącznik Nr 2 - wydatki'!J663,"")</f>
      </c>
      <c r="K402" s="60">
        <f t="shared" si="81"/>
        <v>0.9363636363636364</v>
      </c>
    </row>
    <row r="403" spans="1:11" s="5" customFormat="1" ht="12.75">
      <c r="A403" s="74"/>
      <c r="B403" s="94"/>
      <c r="C403" s="134" t="s">
        <v>394</v>
      </c>
      <c r="D403" s="215">
        <v>4300</v>
      </c>
      <c r="E403" s="37">
        <f>IF('Załącznik Nr 2 - wydatki'!E664&gt;0,'Załącznik Nr 2 - wydatki'!E664,"")</f>
        <v>3000</v>
      </c>
      <c r="F403" s="37">
        <f>IF('Załącznik Nr 2 - wydatki'!F664&gt;0,'Załącznik Nr 2 - wydatki'!F664,"")</f>
        <v>18000</v>
      </c>
      <c r="G403" s="37">
        <f>IF('Załącznik Nr 2 - wydatki'!G664&gt;0,'Załącznik Nr 2 - wydatki'!G664,"")</f>
        <v>6000</v>
      </c>
      <c r="H403" s="37">
        <f>IF('Załącznik Nr 2 - wydatki'!H664&gt;0,'Załącznik Nr 2 - wydatki'!H664,"")</f>
        <v>6000</v>
      </c>
      <c r="I403" s="37">
        <f>IF('Załącznik Nr 2 - wydatki'!I664&gt;0,'Załącznik Nr 2 - wydatki'!I664,"")</f>
      </c>
      <c r="J403" s="37">
        <f>IF('Załącznik Nr 2 - wydatki'!J664&gt;0,'Załącznik Nr 2 - wydatki'!J664,"")</f>
      </c>
      <c r="K403" s="60">
        <f t="shared" si="81"/>
        <v>2</v>
      </c>
    </row>
    <row r="404" spans="1:11" s="5" customFormat="1" ht="12.75">
      <c r="A404" s="74"/>
      <c r="B404" s="94"/>
      <c r="C404" s="134" t="s">
        <v>395</v>
      </c>
      <c r="D404" s="215">
        <v>4300</v>
      </c>
      <c r="E404" s="37">
        <f>IF('Załącznik Nr 2 - wydatki'!E665&gt;0,'Załącznik Nr 2 - wydatki'!E665,"")</f>
        <v>3600</v>
      </c>
      <c r="F404" s="37">
        <f>IF('Załącznik Nr 2 - wydatki'!F665&gt;0,'Załącznik Nr 2 - wydatki'!F665,"")</f>
        <v>10000</v>
      </c>
      <c r="G404" s="37">
        <f>IF('Załącznik Nr 2 - wydatki'!G665&gt;0,'Załącznik Nr 2 - wydatki'!G665,"")</f>
        <v>7700</v>
      </c>
      <c r="H404" s="37">
        <f>IF('Załącznik Nr 2 - wydatki'!H665&gt;0,'Załącznik Nr 2 - wydatki'!H665,"")</f>
        <v>7700</v>
      </c>
      <c r="I404" s="37">
        <f>IF('Załącznik Nr 2 - wydatki'!I665&gt;0,'Załącznik Nr 2 - wydatki'!I665,"")</f>
      </c>
      <c r="J404" s="37">
        <f>IF('Załącznik Nr 2 - wydatki'!J665&gt;0,'Załącznik Nr 2 - wydatki'!J665,"")</f>
      </c>
      <c r="K404" s="60">
        <f t="shared" si="81"/>
        <v>2.138888888888889</v>
      </c>
    </row>
    <row r="405" spans="1:11" s="5" customFormat="1" ht="24">
      <c r="A405" s="74"/>
      <c r="B405" s="94"/>
      <c r="C405" s="134" t="s">
        <v>397</v>
      </c>
      <c r="D405" s="71">
        <v>2480</v>
      </c>
      <c r="E405" s="37">
        <f>IF('Załącznik Nr 2 - wydatki'!E666&gt;0,'Załącznik Nr 2 - wydatki'!E666,"")</f>
        <v>7500</v>
      </c>
      <c r="F405" s="37">
        <f>IF('Załącznik Nr 2 - wydatki'!F666&gt;0,'Załącznik Nr 2 - wydatki'!F666,"")</f>
        <v>10000</v>
      </c>
      <c r="G405" s="37">
        <f>IF('Załącznik Nr 2 - wydatki'!G666&gt;0,'Załącznik Nr 2 - wydatki'!G666,"")</f>
        <v>7700</v>
      </c>
      <c r="H405" s="37">
        <f>IF('Załącznik Nr 2 - wydatki'!H666&gt;0,'Załącznik Nr 2 - wydatki'!H666,"")</f>
      </c>
      <c r="I405" s="37">
        <f>IF('Załącznik Nr 2 - wydatki'!I666&gt;0,'Załącznik Nr 2 - wydatki'!I666,"")</f>
        <v>7700</v>
      </c>
      <c r="J405" s="37">
        <f>IF('Załącznik Nr 2 - wydatki'!J666&gt;0,'Załącznik Nr 2 - wydatki'!J666,"")</f>
      </c>
      <c r="K405" s="60">
        <f t="shared" si="81"/>
        <v>1.0266666666666666</v>
      </c>
    </row>
    <row r="406" spans="1:11" s="5" customFormat="1" ht="12.75">
      <c r="A406" s="74"/>
      <c r="B406" s="94"/>
      <c r="C406" s="452" t="s">
        <v>390</v>
      </c>
      <c r="D406" s="74">
        <v>4530</v>
      </c>
      <c r="E406" s="37">
        <f>IF('Załącznik Nr 2 - wydatki'!E667&gt;0,'Załącznik Nr 2 - wydatki'!E667,"")</f>
        <v>900</v>
      </c>
      <c r="F406" s="37">
        <f>IF('Załącznik Nr 2 - wydatki'!F667&gt;0,'Załącznik Nr 2 - wydatki'!F667,"")</f>
        <v>1000</v>
      </c>
      <c r="G406" s="37">
        <f>IF('Załącznik Nr 2 - wydatki'!G667&gt;0,'Załącznik Nr 2 - wydatki'!G667,"")</f>
        <v>1000</v>
      </c>
      <c r="H406" s="37">
        <f>IF('Załącznik Nr 2 - wydatki'!H667&gt;0,'Załącznik Nr 2 - wydatki'!H667,"")</f>
        <v>1000</v>
      </c>
      <c r="I406" s="37">
        <f>IF('Załącznik Nr 2 - wydatki'!I667&gt;0,'Załącznik Nr 2 - wydatki'!I667,"")</f>
      </c>
      <c r="J406" s="37">
        <f>IF('Załącznik Nr 2 - wydatki'!J667&gt;0,'Załącznik Nr 2 - wydatki'!J667,"")</f>
      </c>
      <c r="K406" s="60">
        <f t="shared" si="81"/>
        <v>1.1111111111111112</v>
      </c>
    </row>
    <row r="407" spans="1:11" s="5" customFormat="1" ht="12.75">
      <c r="A407" s="74"/>
      <c r="B407" s="94"/>
      <c r="C407" s="81" t="s">
        <v>13</v>
      </c>
      <c r="D407" s="71">
        <v>3020</v>
      </c>
      <c r="E407" s="37">
        <f>IF('Załącznik Nr 2 - wydatki'!E668&gt;0,'Załącznik Nr 2 - wydatki'!E668,"")</f>
        <v>7500</v>
      </c>
      <c r="F407" s="37">
        <f>IF('Załącznik Nr 2 - wydatki'!F668&gt;0,'Załącznik Nr 2 - wydatki'!F668,"")</f>
        <v>10000</v>
      </c>
      <c r="G407" s="37">
        <f>IF('Załącznik Nr 2 - wydatki'!G668&gt;0,'Załącznik Nr 2 - wydatki'!G668,"")</f>
        <v>7700</v>
      </c>
      <c r="H407" s="37">
        <f>IF('Załącznik Nr 2 - wydatki'!H668&gt;0,'Załącznik Nr 2 - wydatki'!H668,"")</f>
        <v>7700</v>
      </c>
      <c r="I407" s="37">
        <f>IF('Załącznik Nr 2 - wydatki'!I668&gt;0,'Załącznik Nr 2 - wydatki'!I668,"")</f>
      </c>
      <c r="J407" s="37">
        <f>IF('Załącznik Nr 2 - wydatki'!J668&gt;0,'Załącznik Nr 2 - wydatki'!J668,"")</f>
      </c>
      <c r="K407" s="60">
        <f t="shared" si="81"/>
        <v>1.0266666666666666</v>
      </c>
    </row>
    <row r="408" spans="1:11" s="5" customFormat="1" ht="12.75">
      <c r="A408" s="74"/>
      <c r="B408" s="94"/>
      <c r="C408" s="81" t="s">
        <v>163</v>
      </c>
      <c r="D408" s="71">
        <v>4210</v>
      </c>
      <c r="E408" s="37">
        <f>IF('Załącznik Nr 2 - wydatki'!E669&gt;0,'Załącznik Nr 2 - wydatki'!E669,"")</f>
        <v>5000</v>
      </c>
      <c r="F408" s="37">
        <f>IF('Załącznik Nr 2 - wydatki'!F669&gt;0,'Załącznik Nr 2 - wydatki'!F669,"")</f>
        <v>6000</v>
      </c>
      <c r="G408" s="37">
        <f>IF('Załącznik Nr 2 - wydatki'!G669&gt;0,'Załącznik Nr 2 - wydatki'!G669,"")</f>
        <v>6000</v>
      </c>
      <c r="H408" s="37">
        <f>IF('Załącznik Nr 2 - wydatki'!H669&gt;0,'Załącznik Nr 2 - wydatki'!H669,"")</f>
        <v>6000</v>
      </c>
      <c r="I408" s="37">
        <f>IF('Załącznik Nr 2 - wydatki'!I669&gt;0,'Załącznik Nr 2 - wydatki'!I669,"")</f>
      </c>
      <c r="J408" s="37">
        <f>IF('Załącznik Nr 2 - wydatki'!J669&gt;0,'Załącznik Nr 2 - wydatki'!J669,"")</f>
      </c>
      <c r="K408" s="60">
        <f t="shared" si="81"/>
        <v>1.2</v>
      </c>
    </row>
    <row r="409" spans="1:11" s="5" customFormat="1" ht="13.5" thickBot="1">
      <c r="A409" s="74"/>
      <c r="B409" s="94"/>
      <c r="C409" s="152" t="s">
        <v>498</v>
      </c>
      <c r="D409" s="72">
        <v>4300</v>
      </c>
      <c r="E409" s="37">
        <f>IF('Załącznik Nr 2 - wydatki'!E670&gt;0,'Załącznik Nr 2 - wydatki'!E670,"")</f>
        <v>15000</v>
      </c>
      <c r="F409" s="37">
        <f>IF('Załącznik Nr 2 - wydatki'!F670&gt;0,'Załącznik Nr 2 - wydatki'!F670,"")</f>
        <v>20000</v>
      </c>
      <c r="G409" s="37">
        <f>IF('Załącznik Nr 2 - wydatki'!G670&gt;0,'Załącznik Nr 2 - wydatki'!G670,"")</f>
        <v>15500</v>
      </c>
      <c r="H409" s="37">
        <f>IF('Załącznik Nr 2 - wydatki'!H670&gt;0,'Załącznik Nr 2 - wydatki'!H670,"")</f>
        <v>15500</v>
      </c>
      <c r="I409" s="37">
        <f>IF('Załącznik Nr 2 - wydatki'!I670&gt;0,'Załącznik Nr 2 - wydatki'!I670,"")</f>
      </c>
      <c r="J409" s="37">
        <f>IF('Załącznik Nr 2 - wydatki'!J670&gt;0,'Załącznik Nr 2 - wydatki'!J670,"")</f>
      </c>
      <c r="K409" s="60">
        <f t="shared" si="81"/>
        <v>1.0333333333333334</v>
      </c>
    </row>
    <row r="410" spans="1:11" s="13" customFormat="1" ht="24" customHeight="1">
      <c r="A410" s="159">
        <v>926</v>
      </c>
      <c r="B410" s="171"/>
      <c r="C410" s="227" t="s">
        <v>266</v>
      </c>
      <c r="D410" s="231"/>
      <c r="E410" s="31">
        <f aca="true" t="shared" si="82" ref="E410:J410">SUM(E411+E413)</f>
        <v>912500</v>
      </c>
      <c r="F410" s="31">
        <f t="shared" si="82"/>
        <v>2276695</v>
      </c>
      <c r="G410" s="31">
        <f t="shared" si="82"/>
        <v>1878880</v>
      </c>
      <c r="H410" s="31">
        <f t="shared" si="82"/>
        <v>891050</v>
      </c>
      <c r="I410" s="31">
        <f t="shared" si="82"/>
        <v>987830</v>
      </c>
      <c r="J410" s="31">
        <f t="shared" si="82"/>
        <v>0</v>
      </c>
      <c r="K410" s="60">
        <f t="shared" si="81"/>
        <v>2.0590465753424656</v>
      </c>
    </row>
    <row r="411" spans="1:11" s="9" customFormat="1" ht="18.75" customHeight="1">
      <c r="A411" s="116"/>
      <c r="B411" s="96">
        <v>92605</v>
      </c>
      <c r="C411" s="146" t="s">
        <v>15</v>
      </c>
      <c r="D411" s="200"/>
      <c r="E411" s="25">
        <f aca="true" t="shared" si="83" ref="E411:J411">SUM(E412)</f>
        <v>240000</v>
      </c>
      <c r="F411" s="25">
        <f t="shared" si="83"/>
        <v>601000</v>
      </c>
      <c r="G411" s="25">
        <f t="shared" si="83"/>
        <v>300000</v>
      </c>
      <c r="H411" s="25">
        <f t="shared" si="83"/>
        <v>0</v>
      </c>
      <c r="I411" s="25">
        <f t="shared" si="83"/>
        <v>300000</v>
      </c>
      <c r="J411" s="25">
        <f t="shared" si="83"/>
        <v>0</v>
      </c>
      <c r="K411" s="60">
        <f t="shared" si="81"/>
        <v>1.25</v>
      </c>
    </row>
    <row r="412" spans="1:11" s="11" customFormat="1" ht="24.75" customHeight="1">
      <c r="A412" s="74"/>
      <c r="B412" s="94"/>
      <c r="C412" s="134" t="s">
        <v>439</v>
      </c>
      <c r="D412" s="72">
        <v>2630</v>
      </c>
      <c r="E412" s="37">
        <f>IF('Załącznik Nr 2 - wydatki'!E673&gt;0,'Załącznik Nr 2 - wydatki'!E673,"")</f>
        <v>240000</v>
      </c>
      <c r="F412" s="332">
        <f>IF('Załącznik Nr 2 - wydatki'!F673&gt;0,'Załącznik Nr 2 - wydatki'!F673,"")</f>
        <v>601000</v>
      </c>
      <c r="G412" s="332">
        <f>IF('Załącznik Nr 2 - wydatki'!G673&gt;0,'Załącznik Nr 2 - wydatki'!G673,"")</f>
        <v>300000</v>
      </c>
      <c r="H412" s="332">
        <f>IF('Załącznik Nr 2 - wydatki'!H673&gt;0,'Załącznik Nr 2 - wydatki'!H673,"")</f>
      </c>
      <c r="I412" s="332">
        <f>IF('Załącznik Nr 2 - wydatki'!I673&gt;0,'Załącznik Nr 2 - wydatki'!I673,"")</f>
        <v>300000</v>
      </c>
      <c r="J412" s="332">
        <f>IF('Załącznik Nr 2 - wydatki'!J673&gt;0,'Załącznik Nr 2 - wydatki'!J673,"")</f>
      </c>
      <c r="K412" s="60">
        <f t="shared" si="81"/>
        <v>1.25</v>
      </c>
    </row>
    <row r="413" spans="1:11" s="9" customFormat="1" ht="27" customHeight="1">
      <c r="A413" s="116"/>
      <c r="B413" s="95">
        <v>92695</v>
      </c>
      <c r="C413" s="148" t="s">
        <v>126</v>
      </c>
      <c r="D413" s="202"/>
      <c r="E413" s="38">
        <f aca="true" t="shared" si="84" ref="E413:J413">SUM(E414:E422)-E414</f>
        <v>672500</v>
      </c>
      <c r="F413" s="38">
        <f t="shared" si="84"/>
        <v>1675695</v>
      </c>
      <c r="G413" s="38">
        <f t="shared" si="84"/>
        <v>1578880</v>
      </c>
      <c r="H413" s="38">
        <f t="shared" si="84"/>
        <v>891050</v>
      </c>
      <c r="I413" s="38">
        <f t="shared" si="84"/>
        <v>687830</v>
      </c>
      <c r="J413" s="38">
        <f t="shared" si="84"/>
        <v>0</v>
      </c>
      <c r="K413" s="60">
        <f t="shared" si="81"/>
        <v>2.3477769516728624</v>
      </c>
    </row>
    <row r="414" spans="1:11" s="12" customFormat="1" ht="36">
      <c r="A414" s="122"/>
      <c r="B414" s="104"/>
      <c r="C414" s="134" t="s">
        <v>440</v>
      </c>
      <c r="D414" s="218">
        <v>2830</v>
      </c>
      <c r="E414" s="42">
        <f aca="true" t="shared" si="85" ref="E414:J414">SUM(E415:E416)</f>
        <v>160000</v>
      </c>
      <c r="F414" s="42">
        <f t="shared" si="85"/>
        <v>307815</v>
      </c>
      <c r="G414" s="42">
        <f t="shared" si="85"/>
        <v>211000</v>
      </c>
      <c r="H414" s="42">
        <f t="shared" si="85"/>
        <v>0</v>
      </c>
      <c r="I414" s="42">
        <f t="shared" si="85"/>
        <v>211000</v>
      </c>
      <c r="J414" s="42">
        <f t="shared" si="85"/>
        <v>0</v>
      </c>
      <c r="K414" s="60">
        <f t="shared" si="81"/>
        <v>1.31875</v>
      </c>
    </row>
    <row r="415" spans="1:11" s="5" customFormat="1" ht="15" customHeight="1">
      <c r="A415" s="74"/>
      <c r="B415" s="94"/>
      <c r="C415" s="151" t="s">
        <v>267</v>
      </c>
      <c r="D415" s="74"/>
      <c r="E415" s="37">
        <f>IF('Załącznik Nr 2 - wydatki'!E676&gt;0,'Załącznik Nr 2 - wydatki'!E676,"")</f>
        <v>125000</v>
      </c>
      <c r="F415" s="37">
        <f>IF('Załącznik Nr 2 - wydatki'!F676&gt;0,'Załącznik Nr 2 - wydatki'!F676,"")</f>
        <v>219815</v>
      </c>
      <c r="G415" s="37">
        <f>IF('Załącznik Nr 2 - wydatki'!G676&gt;0,'Załącznik Nr 2 - wydatki'!G676,"")</f>
        <v>175000</v>
      </c>
      <c r="H415" s="37">
        <f>IF('Załącznik Nr 2 - wydatki'!H676&gt;0,'Załącznik Nr 2 - wydatki'!H676,"")</f>
      </c>
      <c r="I415" s="37">
        <f>IF('Załącznik Nr 2 - wydatki'!I676&gt;0,'Załącznik Nr 2 - wydatki'!I676,"")</f>
        <v>175000</v>
      </c>
      <c r="J415" s="37">
        <f>IF('Załącznik Nr 2 - wydatki'!J676&gt;0,'Załącznik Nr 2 - wydatki'!J676,"")</f>
      </c>
      <c r="K415" s="60">
        <f t="shared" si="81"/>
        <v>1.4</v>
      </c>
    </row>
    <row r="416" spans="1:11" s="5" customFormat="1" ht="13.5" customHeight="1">
      <c r="A416" s="74"/>
      <c r="B416" s="94"/>
      <c r="C416" s="150" t="s">
        <v>268</v>
      </c>
      <c r="D416" s="74"/>
      <c r="E416" s="37">
        <f>IF('Załącznik Nr 2 - wydatki'!E677&gt;0,'Załącznik Nr 2 - wydatki'!E677,"")</f>
        <v>35000</v>
      </c>
      <c r="F416" s="37">
        <f>IF('Załącznik Nr 2 - wydatki'!F677&gt;0,'Załącznik Nr 2 - wydatki'!F677,"")</f>
        <v>88000</v>
      </c>
      <c r="G416" s="37">
        <f>IF('Załącznik Nr 2 - wydatki'!G677&gt;0,'Załącznik Nr 2 - wydatki'!G677,"")</f>
        <v>36000</v>
      </c>
      <c r="H416" s="37">
        <f>IF('Załącznik Nr 2 - wydatki'!H677&gt;0,'Załącznik Nr 2 - wydatki'!H677,"")</f>
      </c>
      <c r="I416" s="37">
        <f>IF('Załącznik Nr 2 - wydatki'!I677&gt;0,'Załącznik Nr 2 - wydatki'!I677,"")</f>
        <v>36000</v>
      </c>
      <c r="J416" s="37">
        <f>IF('Załącznik Nr 2 - wydatki'!J677&gt;0,'Załącznik Nr 2 - wydatki'!J677,"")</f>
      </c>
      <c r="K416" s="60">
        <f t="shared" si="81"/>
        <v>1.0285714285714285</v>
      </c>
    </row>
    <row r="417" spans="1:11" s="5" customFormat="1" ht="28.5" customHeight="1">
      <c r="A417" s="74"/>
      <c r="B417" s="94"/>
      <c r="C417" s="134" t="s">
        <v>1</v>
      </c>
      <c r="D417" s="215">
        <v>6050</v>
      </c>
      <c r="E417" s="332">
        <f>IF('Załącznik Nr 2 - wydatki'!E678&gt;0,'Załącznik Nr 2 - wydatki'!E678,"")</f>
        <v>500000</v>
      </c>
      <c r="F417" s="332">
        <f>IF('Załącznik Nr 2 - wydatki'!F678&gt;0,'Załącznik Nr 2 - wydatki'!F678,"")</f>
        <v>500000</v>
      </c>
      <c r="G417" s="332">
        <f>IF('Załącznik Nr 2 - wydatki'!G678&gt;0,'Załącznik Nr 2 - wydatki'!G678,"")</f>
        <v>500000</v>
      </c>
      <c r="H417" s="332">
        <f>IF('Załącznik Nr 2 - wydatki'!H678&gt;0,'Załącznik Nr 2 - wydatki'!H678,"")</f>
        <v>500000</v>
      </c>
      <c r="I417" s="332">
        <f>IF('Załącznik Nr 2 - wydatki'!I678&gt;0,'Załącznik Nr 2 - wydatki'!I678,"")</f>
      </c>
      <c r="J417" s="332">
        <f>IF('Załącznik Nr 2 - wydatki'!J678&gt;0,'Załącznik Nr 2 - wydatki'!J678,"")</f>
      </c>
      <c r="K417" s="60">
        <f t="shared" si="81"/>
        <v>1</v>
      </c>
    </row>
    <row r="418" spans="1:11" s="5" customFormat="1" ht="28.5" customHeight="1">
      <c r="A418" s="74"/>
      <c r="B418" s="94"/>
      <c r="C418" s="134" t="s">
        <v>473</v>
      </c>
      <c r="D418" s="215">
        <v>6050</v>
      </c>
      <c r="E418" s="332">
        <f>IF('Załącznik Nr 2 - wydatki'!E679&gt;0,'Załącznik Nr 2 - wydatki'!E679,"")</f>
      </c>
      <c r="F418" s="332">
        <f>IF('Załącznik Nr 2 - wydatki'!F679&gt;0,'Załącznik Nr 2 - wydatki'!F679,"")</f>
        <v>850380</v>
      </c>
      <c r="G418" s="332">
        <f>IF('Załącznik Nr 2 - wydatki'!G679&gt;0,'Załącznik Nr 2 - wydatki'!G679,"")</f>
        <v>850380</v>
      </c>
      <c r="H418" s="332">
        <f>IF('Załącznik Nr 2 - wydatki'!H679&gt;0,'Załącznik Nr 2 - wydatki'!H679,"")</f>
        <v>373550</v>
      </c>
      <c r="I418" s="332">
        <f>IF('Załącznik Nr 2 - wydatki'!I679&gt;0,'Załącznik Nr 2 - wydatki'!I679,"")</f>
        <v>476830</v>
      </c>
      <c r="J418" s="332">
        <f>IF('Załącznik Nr 2 - wydatki'!J679&gt;0,'Załącznik Nr 2 - wydatki'!J679,"")</f>
      </c>
      <c r="K418" s="60"/>
    </row>
    <row r="419" spans="1:11" s="5" customFormat="1" ht="13.5" customHeight="1">
      <c r="A419" s="74"/>
      <c r="B419" s="94"/>
      <c r="C419" s="152" t="s">
        <v>352</v>
      </c>
      <c r="D419" s="73">
        <v>3020</v>
      </c>
      <c r="E419" s="37">
        <f>IF('Załącznik Nr 2 - wydatki'!E680&gt;0,'Załącznik Nr 2 - wydatki'!E680,"")</f>
        <v>5000</v>
      </c>
      <c r="F419" s="37">
        <f>IF('Załącznik Nr 2 - wydatki'!F680&gt;0,'Załącznik Nr 2 - wydatki'!F680,"")</f>
        <v>7000</v>
      </c>
      <c r="G419" s="37">
        <f>IF('Załącznik Nr 2 - wydatki'!G680&gt;0,'Załącznik Nr 2 - wydatki'!G680,"")</f>
        <v>7000</v>
      </c>
      <c r="H419" s="37">
        <f>IF('Załącznik Nr 2 - wydatki'!H680&gt;0,'Załącznik Nr 2 - wydatki'!H680,"")</f>
        <v>7000</v>
      </c>
      <c r="I419" s="37">
        <f>IF('Załącznik Nr 2 - wydatki'!I680&gt;0,'Załącznik Nr 2 - wydatki'!I680,"")</f>
      </c>
      <c r="J419" s="37">
        <f>IF('Załącznik Nr 2 - wydatki'!J680&gt;0,'Załącznik Nr 2 - wydatki'!J680,"")</f>
      </c>
      <c r="K419" s="60">
        <f t="shared" si="81"/>
        <v>1.4</v>
      </c>
    </row>
    <row r="420" spans="1:11" s="5" customFormat="1" ht="13.5" customHeight="1">
      <c r="A420" s="74"/>
      <c r="B420" s="94"/>
      <c r="C420" s="81" t="s">
        <v>163</v>
      </c>
      <c r="D420" s="71">
        <v>4210</v>
      </c>
      <c r="E420" s="37">
        <f>IF('Załącznik Nr 2 - wydatki'!E681&gt;0,'Załącznik Nr 2 - wydatki'!E681,"")</f>
        <v>5500</v>
      </c>
      <c r="F420" s="37">
        <f>IF('Załącznik Nr 2 - wydatki'!F681&gt;0,'Załącznik Nr 2 - wydatki'!F681,"")</f>
        <v>7000</v>
      </c>
      <c r="G420" s="37">
        <f>IF('Załącznik Nr 2 - wydatki'!G681&gt;0,'Załącznik Nr 2 - wydatki'!G681,"")</f>
        <v>7000</v>
      </c>
      <c r="H420" s="37">
        <f>IF('Załącznik Nr 2 - wydatki'!H681&gt;0,'Załącznik Nr 2 - wydatki'!H681,"")</f>
        <v>7000</v>
      </c>
      <c r="I420" s="37">
        <f>IF('Załącznik Nr 2 - wydatki'!I681&gt;0,'Załącznik Nr 2 - wydatki'!I681,"")</f>
      </c>
      <c r="J420" s="37">
        <f>IF('Załącznik Nr 2 - wydatki'!J681&gt;0,'Załącznik Nr 2 - wydatki'!J681,"")</f>
      </c>
      <c r="K420" s="60">
        <f t="shared" si="81"/>
        <v>1.2727272727272727</v>
      </c>
    </row>
    <row r="421" spans="1:11" s="5" customFormat="1" ht="13.5" customHeight="1">
      <c r="A421" s="74"/>
      <c r="B421" s="94"/>
      <c r="C421" s="152" t="s">
        <v>119</v>
      </c>
      <c r="D421" s="72">
        <v>4300</v>
      </c>
      <c r="E421" s="37">
        <f>IF('Załącznik Nr 2 - wydatki'!E682&gt;0,'Załącznik Nr 2 - wydatki'!E682,"")</f>
        <v>1000</v>
      </c>
      <c r="F421" s="37">
        <f>IF('Załącznik Nr 2 - wydatki'!F682&gt;0,'Załącznik Nr 2 - wydatki'!F682,"")</f>
        <v>2000</v>
      </c>
      <c r="G421" s="37">
        <f>IF('Załącznik Nr 2 - wydatki'!G682&gt;0,'Załącznik Nr 2 - wydatki'!G682,"")</f>
        <v>2000</v>
      </c>
      <c r="H421" s="37">
        <f>IF('Załącznik Nr 2 - wydatki'!H682&gt;0,'Załącznik Nr 2 - wydatki'!H682,"")</f>
        <v>2000</v>
      </c>
      <c r="I421" s="37">
        <f>IF('Załącznik Nr 2 - wydatki'!I682&gt;0,'Załącznik Nr 2 - wydatki'!I682,"")</f>
      </c>
      <c r="J421" s="37">
        <f>IF('Załącznik Nr 2 - wydatki'!J682&gt;0,'Załącznik Nr 2 - wydatki'!J682,"")</f>
      </c>
      <c r="K421" s="60">
        <f t="shared" si="81"/>
        <v>2</v>
      </c>
    </row>
    <row r="422" spans="1:11" s="5" customFormat="1" ht="13.5" customHeight="1" thickBot="1">
      <c r="A422" s="74"/>
      <c r="B422" s="94"/>
      <c r="C422" s="152" t="s">
        <v>188</v>
      </c>
      <c r="D422" s="72">
        <v>4530</v>
      </c>
      <c r="E422" s="37">
        <f>IF('Załącznik Nr 2 - wydatki'!E683&gt;0,'Załącznik Nr 2 - wydatki'!E683,"")</f>
        <v>1000</v>
      </c>
      <c r="F422" s="37">
        <f>IF('Załącznik Nr 2 - wydatki'!F683&gt;0,'Załącznik Nr 2 - wydatki'!F683,"")</f>
        <v>1500</v>
      </c>
      <c r="G422" s="37">
        <f>IF('Załącznik Nr 2 - wydatki'!G683&gt;0,'Załącznik Nr 2 - wydatki'!G683,"")</f>
        <v>1500</v>
      </c>
      <c r="H422" s="37">
        <f>IF('Załącznik Nr 2 - wydatki'!H683&gt;0,'Załącznik Nr 2 - wydatki'!H683,"")</f>
        <v>1500</v>
      </c>
      <c r="I422" s="37">
        <f>IF('Załącznik Nr 2 - wydatki'!I683&gt;0,'Załącznik Nr 2 - wydatki'!I683,"")</f>
      </c>
      <c r="J422" s="37">
        <f>IF('Załącznik Nr 2 - wydatki'!J683&gt;0,'Załącznik Nr 2 - wydatki'!J683,"")</f>
      </c>
      <c r="K422" s="60">
        <f t="shared" si="81"/>
        <v>1.5</v>
      </c>
    </row>
    <row r="423" spans="1:11" s="15" customFormat="1" ht="33" customHeight="1" thickBot="1">
      <c r="A423" s="113"/>
      <c r="B423" s="113"/>
      <c r="C423" s="156" t="s">
        <v>269</v>
      </c>
      <c r="D423" s="211"/>
      <c r="E423" s="43">
        <f aca="true" t="shared" si="86" ref="E423:J423">SUM(E410+E396+E358+E340+E257+E246+E198+E187+E192+E168+E150+E100+E89+E65+E57+E17+E14+E11)</f>
        <v>109515189</v>
      </c>
      <c r="F423" s="43">
        <f t="shared" si="86"/>
        <v>131837991</v>
      </c>
      <c r="G423" s="43">
        <f t="shared" si="86"/>
        <v>125497825</v>
      </c>
      <c r="H423" s="43">
        <f t="shared" si="86"/>
        <v>54881312</v>
      </c>
      <c r="I423" s="43">
        <f t="shared" si="86"/>
        <v>54554256</v>
      </c>
      <c r="J423" s="43">
        <f t="shared" si="86"/>
        <v>16062257</v>
      </c>
      <c r="K423" s="60">
        <f t="shared" si="81"/>
        <v>1.1459399024549919</v>
      </c>
    </row>
    <row r="424" spans="1:4" ht="12.75">
      <c r="A424" s="16"/>
      <c r="B424" s="16"/>
      <c r="C424" s="16"/>
      <c r="D424" s="16"/>
    </row>
    <row r="425" s="5" customFormat="1" ht="12.75"/>
    <row r="426" ht="12.75">
      <c r="C426" s="408"/>
    </row>
    <row r="427" ht="12.75">
      <c r="F427" s="408"/>
    </row>
    <row r="430" ht="12.75">
      <c r="H430" s="5"/>
    </row>
    <row r="441" ht="30" customHeight="1">
      <c r="C441" s="447"/>
    </row>
  </sheetData>
  <printOptions/>
  <pageMargins left="0.1968503937007874" right="0.1968503937007874" top="0.3937007874015748" bottom="0.1968503937007874" header="0.1968503937007874" footer="0.5118110236220472"/>
  <pageSetup horizontalDpi="300" verticalDpi="300" orientation="landscape" paperSize="9" r:id="rId1"/>
  <headerFooter alignWithMargins="0">
    <oddHeader>&amp;C&amp;"Arial CE,Kursywa"&amp;9-   &amp;P  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ELA-B</cp:lastModifiedBy>
  <cp:lastPrinted>2005-11-14T12:11:22Z</cp:lastPrinted>
  <dcterms:created xsi:type="dcterms:W3CDTF">2001-09-17T09:03:48Z</dcterms:created>
  <dcterms:modified xsi:type="dcterms:W3CDTF">2005-11-21T11:05:56Z</dcterms:modified>
  <cp:category/>
  <cp:version/>
  <cp:contentType/>
  <cp:contentStatus/>
</cp:coreProperties>
</file>