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'Arkusz1'!$A$1:$P$169</definedName>
  </definedNames>
  <calcPr fullCalcOnLoad="1"/>
</workbook>
</file>

<file path=xl/sharedStrings.xml><?xml version="1.0" encoding="utf-8"?>
<sst xmlns="http://schemas.openxmlformats.org/spreadsheetml/2006/main" count="268" uniqueCount="105">
  <si>
    <t>w tym:</t>
  </si>
  <si>
    <t xml:space="preserve"> </t>
  </si>
  <si>
    <t>Lp.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</si>
  <si>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</si>
  <si>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</si>
  <si>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</si>
  <si>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</si>
  <si>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</si>
  <si>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</si>
  <si>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</si>
  <si>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</si>
  <si>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</si>
  <si>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</si>
  <si>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</si>
  <si>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</si>
  <si>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</si>
  <si>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</si>
  <si>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</si>
  <si>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</si>
  <si>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* wydatki obejmują wydatki bieżące i majątkowe (dotyczące inwestycji rocznych i ujętych w wieloletnim programie inwestycyjnym)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</si>
  <si>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</si>
  <si>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</si>
  <si>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</si>
  <si>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</si>
  <si>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</si>
  <si>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</si>
  <si>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</si>
  <si>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Wydatki razem (13+14+15)</t>
  </si>
  <si>
    <t>Wydatki razem (9+12)</t>
  </si>
  <si>
    <t>2017 r.</t>
  </si>
  <si>
    <t>z tego: 2017 r.</t>
  </si>
  <si>
    <t>Program Operacyjny Infrastruktura i Środowisko na lata 2014-2020</t>
  </si>
  <si>
    <t>II. Ochrona środowiska, w tym adaptacja do zmian klimatu</t>
  </si>
  <si>
    <t>2.2. Gospodarka odpadami komunalnymi</t>
  </si>
  <si>
    <t>900.90002.6057,6059</t>
  </si>
  <si>
    <t>2018 r.</t>
  </si>
  <si>
    <t xml:space="preserve"> Program Operacyjny Infrastruktura i Środowisko na lata 2014-2020</t>
  </si>
  <si>
    <t>IV. Infrastruktura drogowa dla miast</t>
  </si>
  <si>
    <t>4.2.  Zwiększenie dostępności transportowej ośrodków miejskich leżących poza siecią drogową TEN-T i odciążenie miast od nadmiernego ruchu drogowego</t>
  </si>
  <si>
    <t>Przebudowa układu komunikacyjnego w Łomży w ciągu drogi krajowej nr 63</t>
  </si>
  <si>
    <t>600.60011.6057,6059</t>
  </si>
  <si>
    <t>Przebudowa zabytkowej Hali Targowej na Halę Kultury w Łomży</t>
  </si>
  <si>
    <t>Program Operacyjny Pomoc Techniczna na lata 2014-2020</t>
  </si>
  <si>
    <t>8.1 Ochrona dziedzictwa kulturowego i rozwój zasobów kultury</t>
  </si>
  <si>
    <t>VIII. Ochrona dziedzictwa kulturowego i rozwój zasobów kultury</t>
  </si>
  <si>
    <t>921.92120.6057,6059</t>
  </si>
  <si>
    <t>2.5 Poprawa jakości środowsika miejskiego</t>
  </si>
  <si>
    <t>Regionalny Program Operacyjny Województwa Podlaskiego na lata 2014-2020</t>
  </si>
  <si>
    <t>Instalacja fotowoltaiczna na budynku myjni autobusowej w MPK</t>
  </si>
  <si>
    <t>600.60004.6057,6059</t>
  </si>
  <si>
    <t>V. Gospodarka niskoemisyjna</t>
  </si>
  <si>
    <t>5.3. Efektywność energetyczna w sektorze mieszkaniowym i budynkach użyteczności publicznej</t>
  </si>
  <si>
    <t>Wydatki razem (10+11)</t>
  </si>
  <si>
    <t>Ogółem</t>
  </si>
  <si>
    <t>700.70095.6057,6059</t>
  </si>
  <si>
    <t>900.90095.6057,6059</t>
  </si>
  <si>
    <t>Przygotowanie programów rewitalizacji</t>
  </si>
  <si>
    <t>2019 r.</t>
  </si>
  <si>
    <t>Wydatki majątkowe razem:</t>
  </si>
  <si>
    <t>3.1.1 Zapewnienie równego dostępu do wysokiej jakości edukacji przedszkolnej</t>
  </si>
  <si>
    <t>III. Kompetencje i kwalifikacje</t>
  </si>
  <si>
    <t>Rynek pracy otwarty na młodych techników (ZSWiO nr 7)</t>
  </si>
  <si>
    <t>Kształcenie kompetencji kluczowych szansą na lepszą jakość edukacji przedszkolnej (ŁCRE)</t>
  </si>
  <si>
    <t>bieżące:</t>
  </si>
  <si>
    <t>majątkowe:</t>
  </si>
  <si>
    <t>3.3 Kształcenie zawodowe młodziezy na rzecz konkurencyjności podlaskiej gospodarki</t>
  </si>
  <si>
    <t>Trzylatek z przyszłością (Przedszkole Publiczne nr 14)</t>
  </si>
  <si>
    <t xml:space="preserve">Erasmus + </t>
  </si>
  <si>
    <t>801.80195.bieżące</t>
  </si>
  <si>
    <t>III Kompetencje i kwalifikacje</t>
  </si>
  <si>
    <t>3.1 Kształcenie i edukacja; Poddziałanie: 3.1.2</t>
  </si>
  <si>
    <t xml:space="preserve">3.1 Kształcenie i edukacja; Poddziałanie: 3.1.1 </t>
  </si>
  <si>
    <t>3.3 Kształcenie zawodowe młodzieży na rzecz konkurencyjności podlaskiej gospodarki; Poddziałanie: 3.3.1</t>
  </si>
  <si>
    <t>Kształcenie kompetencji kluczowych szansą na lepszą jakość edukacji (ŁCRE)</t>
  </si>
  <si>
    <t>Rozwiń skrzydła (ŁCRE)</t>
  </si>
  <si>
    <t>Centrum kompetencji w Łomży - kompleksowe wsparcie i modernizacja systemu kształcenia na terenie m. Łomża (ŁCRE)</t>
  </si>
  <si>
    <t>5.1 Energetyka oparta na odnawialnych źródłach energii</t>
  </si>
  <si>
    <t>750.75023.bieżące</t>
  </si>
  <si>
    <t>801.80104. paragraf  bieżący</t>
  </si>
  <si>
    <t>801.80195.6057,6059 + paragraf  bieżący</t>
  </si>
  <si>
    <t>VII Poprawa Spójności Społecznej</t>
  </si>
  <si>
    <t>7.1. Rozwój działań aktywnej integracji</t>
  </si>
  <si>
    <t>853.85395.2007</t>
  </si>
  <si>
    <t>Aktywnie do sukcesu (MOPS)</t>
  </si>
  <si>
    <t>Opracowanie Lokalnego Programu Rewitalizacji</t>
  </si>
  <si>
    <t>Termomodernizacja komunalnych budynków mieszkalnych w Łomży</t>
  </si>
  <si>
    <t>Międzynarodowe partnerstwo dla poprawy jakości nauczania w szkołach zawodowych (ZSEiO nr 6)</t>
  </si>
  <si>
    <t>Program operacyjny Wiedza Edukacja Rozwój 2014 -2020</t>
  </si>
  <si>
    <t>Praktyki zagraniczne szansa na sukces zawodowy (ZSMiO nr 5)</t>
  </si>
  <si>
    <t>IV. Innowacje społeczne i współpraca międzynarodowa</t>
  </si>
  <si>
    <t>Staże zagraniczne dla uczniów i absolwentów szkół zawodowych oraz mobilność kadry kształcenia zawodowego</t>
  </si>
  <si>
    <t xml:space="preserve">Zakup i ustawienie paneli fotowoltaicznych z funkcją hali namiotowej do garażowania autobusów  </t>
  </si>
  <si>
    <t>Rozbudowa drogi gminnej nr  101098B (ul. Poligonowa) w Łomży</t>
  </si>
  <si>
    <t>OŚ IV: Poprawa dostępności transportowej</t>
  </si>
  <si>
    <t>4.1.1 Mobilność regionalna</t>
  </si>
  <si>
    <t>600.60016.6057,6059</t>
  </si>
  <si>
    <t>801.80195.6057,6059 + bieżący</t>
  </si>
  <si>
    <t>Rewitalizacja Parku Jana Pawła II Papieża Pielgrzyma w Łomży</t>
  </si>
  <si>
    <t xml:space="preserve">Akcja 2 </t>
  </si>
  <si>
    <t>Partnerstwa strategiczne</t>
  </si>
  <si>
    <t>Akcja 1</t>
  </si>
  <si>
    <t>Wiedza w praktyce - zagraniczne staże (ZSTiO nr 4)</t>
  </si>
  <si>
    <t>Mobilność edukacyjna</t>
  </si>
  <si>
    <t>Budowa punktów selektywnej zbiórki odpadów komunalnych na terenie gmin regionu zachodniego województwa podlaskiego</t>
  </si>
  <si>
    <t>Załącznik Nr 4
do Uchwały Nr
Rady Miejskiej Łomży
z dnia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</si>
</sst>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E"/>
      <family val="0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CE"/>
      <family val="0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5" applyFont="1">
      <alignment/>
      <protection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10" xfId="56" applyFont="1" applyBorder="1" applyAlignment="1">
      <alignment horizontal="center" vertical="center"/>
      <protection/>
    </xf>
    <xf numFmtId="0" fontId="40" fillId="0" borderId="11" xfId="56" applyFont="1" applyBorder="1" applyAlignment="1">
      <alignment horizontal="center" vertical="center"/>
      <protection/>
    </xf>
    <xf numFmtId="0" fontId="40" fillId="0" borderId="12" xfId="56" applyFont="1" applyBorder="1">
      <alignment/>
      <protection/>
    </xf>
    <xf numFmtId="0" fontId="40" fillId="0" borderId="13" xfId="56" applyFont="1" applyBorder="1">
      <alignment/>
      <protection/>
    </xf>
    <xf numFmtId="0" fontId="41" fillId="0" borderId="13" xfId="56" applyFont="1" applyBorder="1">
      <alignment/>
      <protection/>
    </xf>
    <xf numFmtId="4" fontId="41" fillId="0" borderId="14" xfId="56" applyNumberFormat="1" applyFont="1" applyBorder="1" applyAlignment="1">
      <alignment/>
      <protection/>
    </xf>
    <xf numFmtId="4" fontId="40" fillId="0" borderId="14" xfId="56" applyNumberFormat="1" applyFont="1" applyBorder="1">
      <alignment/>
      <protection/>
    </xf>
    <xf numFmtId="4" fontId="41" fillId="0" borderId="14" xfId="56" applyNumberFormat="1" applyFont="1" applyBorder="1">
      <alignment/>
      <protection/>
    </xf>
    <xf numFmtId="4" fontId="41" fillId="0" borderId="15" xfId="56" applyNumberFormat="1" applyFont="1" applyBorder="1">
      <alignment/>
      <protection/>
    </xf>
    <xf numFmtId="0" fontId="40" fillId="0" borderId="16" xfId="56" applyFont="1" applyBorder="1">
      <alignment/>
      <protection/>
    </xf>
    <xf numFmtId="4" fontId="40" fillId="0" borderId="11" xfId="56" applyNumberFormat="1" applyFont="1" applyBorder="1" applyAlignment="1">
      <alignment/>
      <protection/>
    </xf>
    <xf numFmtId="4" fontId="40" fillId="0" borderId="11" xfId="56" applyNumberFormat="1" applyFont="1" applyBorder="1">
      <alignment/>
      <protection/>
    </xf>
    <xf numFmtId="4" fontId="40" fillId="0" borderId="17" xfId="56" applyNumberFormat="1" applyFont="1" applyBorder="1">
      <alignment/>
      <protection/>
    </xf>
    <xf numFmtId="0" fontId="40" fillId="0" borderId="18" xfId="56" applyFont="1" applyBorder="1">
      <alignment/>
      <protection/>
    </xf>
    <xf numFmtId="0" fontId="40" fillId="0" borderId="19" xfId="56" applyFont="1" applyBorder="1">
      <alignment/>
      <protection/>
    </xf>
    <xf numFmtId="0" fontId="41" fillId="0" borderId="19" xfId="56" applyFont="1" applyBorder="1">
      <alignment/>
      <protection/>
    </xf>
    <xf numFmtId="0" fontId="40" fillId="0" borderId="20" xfId="56" applyNumberFormat="1" applyFont="1" applyBorder="1" applyAlignment="1">
      <alignment horizontal="center"/>
      <protection/>
    </xf>
    <xf numFmtId="4" fontId="41" fillId="0" borderId="10" xfId="56" applyNumberFormat="1" applyFont="1" applyBorder="1">
      <alignment/>
      <protection/>
    </xf>
    <xf numFmtId="0" fontId="40" fillId="0" borderId="11" xfId="56" applyNumberFormat="1" applyFont="1" applyBorder="1" applyAlignment="1">
      <alignment horizontal="center"/>
      <protection/>
    </xf>
    <xf numFmtId="4" fontId="40" fillId="0" borderId="21" xfId="56" applyNumberFormat="1" applyFont="1" applyBorder="1">
      <alignment/>
      <protection/>
    </xf>
    <xf numFmtId="4" fontId="40" fillId="0" borderId="20" xfId="56" applyNumberFormat="1" applyFont="1" applyBorder="1">
      <alignment/>
      <protection/>
    </xf>
    <xf numFmtId="0" fontId="40" fillId="0" borderId="22" xfId="56" applyFont="1" applyBorder="1">
      <alignment/>
      <protection/>
    </xf>
    <xf numFmtId="4" fontId="40" fillId="0" borderId="14" xfId="56" applyNumberFormat="1" applyFont="1" applyBorder="1" applyAlignment="1">
      <alignment/>
      <protection/>
    </xf>
    <xf numFmtId="4" fontId="40" fillId="0" borderId="15" xfId="56" applyNumberFormat="1" applyFont="1" applyBorder="1">
      <alignment/>
      <protection/>
    </xf>
    <xf numFmtId="4" fontId="40" fillId="0" borderId="17" xfId="56" applyNumberFormat="1" applyFont="1" applyBorder="1" applyAlignment="1">
      <alignment/>
      <protection/>
    </xf>
    <xf numFmtId="4" fontId="41" fillId="0" borderId="14" xfId="56" applyNumberFormat="1" applyFont="1" applyBorder="1">
      <alignment/>
      <protection/>
    </xf>
    <xf numFmtId="3" fontId="41" fillId="0" borderId="14" xfId="56" applyNumberFormat="1" applyFont="1" applyBorder="1" applyAlignment="1">
      <alignment horizontal="center"/>
      <protection/>
    </xf>
    <xf numFmtId="4" fontId="41" fillId="0" borderId="14" xfId="56" applyNumberFormat="1" applyFont="1" applyBorder="1" applyAlignment="1">
      <alignment/>
      <protection/>
    </xf>
    <xf numFmtId="4" fontId="41" fillId="0" borderId="15" xfId="56" applyNumberFormat="1" applyFont="1" applyBorder="1">
      <alignment/>
      <protection/>
    </xf>
    <xf numFmtId="4" fontId="40" fillId="0" borderId="11" xfId="56" applyNumberFormat="1" applyFont="1" applyBorder="1">
      <alignment/>
      <protection/>
    </xf>
    <xf numFmtId="4" fontId="40" fillId="0" borderId="11" xfId="56" applyNumberFormat="1" applyFont="1" applyBorder="1" applyAlignment="1">
      <alignment/>
      <protection/>
    </xf>
    <xf numFmtId="4" fontId="40" fillId="0" borderId="17" xfId="56" applyNumberFormat="1" applyFont="1" applyBorder="1">
      <alignment/>
      <protection/>
    </xf>
    <xf numFmtId="0" fontId="41" fillId="0" borderId="13" xfId="56" applyFont="1" applyBorder="1">
      <alignment/>
      <protection/>
    </xf>
    <xf numFmtId="4" fontId="41" fillId="0" borderId="15" xfId="56" applyNumberFormat="1" applyFont="1" applyBorder="1" applyAlignment="1">
      <alignment/>
      <protection/>
    </xf>
    <xf numFmtId="0" fontId="40" fillId="0" borderId="23" xfId="56" applyFont="1" applyBorder="1">
      <alignment/>
      <protection/>
    </xf>
    <xf numFmtId="0" fontId="41" fillId="0" borderId="19" xfId="56" applyFont="1" applyBorder="1">
      <alignment/>
      <protection/>
    </xf>
    <xf numFmtId="0" fontId="40" fillId="0" borderId="24" xfId="56" applyFont="1" applyBorder="1">
      <alignment/>
      <protection/>
    </xf>
    <xf numFmtId="4" fontId="41" fillId="0" borderId="14" xfId="56" applyNumberFormat="1" applyFont="1" applyBorder="1" applyAlignment="1">
      <alignment horizontal="left" wrapText="1"/>
      <protection/>
    </xf>
    <xf numFmtId="4" fontId="40" fillId="0" borderId="25" xfId="56" applyNumberFormat="1" applyFont="1" applyBorder="1" applyAlignment="1">
      <alignment/>
      <protection/>
    </xf>
    <xf numFmtId="4" fontId="40" fillId="0" borderId="25" xfId="56" applyNumberFormat="1" applyFont="1" applyBorder="1">
      <alignment/>
      <protection/>
    </xf>
    <xf numFmtId="4" fontId="41" fillId="0" borderId="25" xfId="56" applyNumberFormat="1" applyFont="1" applyBorder="1">
      <alignment/>
      <protection/>
    </xf>
    <xf numFmtId="4" fontId="41" fillId="0" borderId="0" xfId="0" applyNumberFormat="1" applyFont="1" applyAlignment="1">
      <alignment/>
    </xf>
    <xf numFmtId="4" fontId="41" fillId="0" borderId="25" xfId="0" applyNumberFormat="1" applyFont="1" applyBorder="1" applyAlignment="1">
      <alignment/>
    </xf>
    <xf numFmtId="4" fontId="40" fillId="0" borderId="15" xfId="56" applyNumberFormat="1" applyFont="1" applyBorder="1" applyAlignment="1">
      <alignment/>
      <protection/>
    </xf>
    <xf numFmtId="4" fontId="40" fillId="0" borderId="10" xfId="56" applyNumberFormat="1" applyFont="1" applyBorder="1" applyAlignment="1">
      <alignment/>
      <protection/>
    </xf>
    <xf numFmtId="4" fontId="40" fillId="0" borderId="10" xfId="56" applyNumberFormat="1" applyFont="1" applyBorder="1">
      <alignment/>
      <protection/>
    </xf>
    <xf numFmtId="4" fontId="40" fillId="0" borderId="26" xfId="56" applyNumberFormat="1" applyFont="1" applyBorder="1" applyAlignment="1">
      <alignment/>
      <protection/>
    </xf>
    <xf numFmtId="0" fontId="40" fillId="0" borderId="19" xfId="0" applyFont="1" applyBorder="1" applyAlignment="1">
      <alignment/>
    </xf>
    <xf numFmtId="4" fontId="40" fillId="0" borderId="26" xfId="56" applyNumberFormat="1" applyFont="1" applyBorder="1">
      <alignment/>
      <protection/>
    </xf>
    <xf numFmtId="0" fontId="40" fillId="0" borderId="20" xfId="0" applyFont="1" applyBorder="1" applyAlignment="1">
      <alignment/>
    </xf>
    <xf numFmtId="4" fontId="41" fillId="0" borderId="14" xfId="56" applyNumberFormat="1" applyFont="1" applyBorder="1" applyAlignment="1">
      <alignment horizontal="right"/>
      <protection/>
    </xf>
    <xf numFmtId="4" fontId="41" fillId="0" borderId="14" xfId="56" applyNumberFormat="1" applyFont="1" applyBorder="1" applyAlignment="1">
      <alignment horizontal="left"/>
      <protection/>
    </xf>
    <xf numFmtId="4" fontId="40" fillId="0" borderId="19" xfId="56" applyNumberFormat="1" applyFont="1" applyBorder="1">
      <alignment/>
      <protection/>
    </xf>
    <xf numFmtId="4" fontId="41" fillId="0" borderId="19" xfId="56" applyNumberFormat="1" applyFont="1" applyBorder="1">
      <alignment/>
      <protection/>
    </xf>
    <xf numFmtId="4" fontId="41" fillId="0" borderId="24" xfId="56" applyNumberFormat="1" applyFont="1" applyBorder="1">
      <alignment/>
      <protection/>
    </xf>
    <xf numFmtId="4" fontId="40" fillId="0" borderId="11" xfId="0" applyNumberFormat="1" applyFont="1" applyBorder="1" applyAlignment="1">
      <alignment/>
    </xf>
    <xf numFmtId="4" fontId="41" fillId="0" borderId="26" xfId="56" applyNumberFormat="1" applyFont="1" applyBorder="1">
      <alignment/>
      <protection/>
    </xf>
    <xf numFmtId="4" fontId="40" fillId="0" borderId="10" xfId="56" applyNumberFormat="1" applyFont="1" applyBorder="1" applyAlignment="1">
      <alignment/>
      <protection/>
    </xf>
    <xf numFmtId="0" fontId="40" fillId="0" borderId="20" xfId="56" applyFont="1" applyBorder="1">
      <alignment/>
      <protection/>
    </xf>
    <xf numFmtId="4" fontId="41" fillId="0" borderId="19" xfId="56" applyNumberFormat="1" applyFont="1" applyBorder="1" applyAlignment="1">
      <alignment/>
      <protection/>
    </xf>
    <xf numFmtId="4" fontId="40" fillId="0" borderId="19" xfId="56" applyNumberFormat="1" applyFont="1" applyBorder="1" applyAlignment="1">
      <alignment/>
      <protection/>
    </xf>
    <xf numFmtId="0" fontId="40" fillId="0" borderId="27" xfId="56" applyFont="1" applyBorder="1">
      <alignment/>
      <protection/>
    </xf>
    <xf numFmtId="4" fontId="40" fillId="0" borderId="20" xfId="56" applyNumberFormat="1" applyFont="1" applyBorder="1" applyAlignment="1">
      <alignment/>
      <protection/>
    </xf>
    <xf numFmtId="4" fontId="40" fillId="0" borderId="14" xfId="56" applyNumberFormat="1" applyFont="1" applyBorder="1" applyAlignment="1">
      <alignment/>
      <protection/>
    </xf>
    <xf numFmtId="4" fontId="40" fillId="0" borderId="28" xfId="56" applyNumberFormat="1" applyFont="1" applyBorder="1">
      <alignment/>
      <protection/>
    </xf>
    <xf numFmtId="4" fontId="40" fillId="0" borderId="29" xfId="56" applyNumberFormat="1" applyFont="1" applyBorder="1">
      <alignment/>
      <protection/>
    </xf>
    <xf numFmtId="49" fontId="41" fillId="0" borderId="14" xfId="56" applyNumberFormat="1" applyFont="1" applyBorder="1" applyAlignment="1">
      <alignment horizontal="center"/>
      <protection/>
    </xf>
    <xf numFmtId="4" fontId="41" fillId="0" borderId="14" xfId="56" applyNumberFormat="1" applyFont="1" applyBorder="1" applyAlignment="1">
      <alignment horizontal="right"/>
      <protection/>
    </xf>
    <xf numFmtId="4" fontId="41" fillId="0" borderId="15" xfId="56" applyNumberFormat="1" applyFont="1" applyBorder="1" applyAlignment="1">
      <alignment horizontal="right"/>
      <protection/>
    </xf>
    <xf numFmtId="49" fontId="40" fillId="0" borderId="14" xfId="56" applyNumberFormat="1" applyFont="1" applyBorder="1" applyAlignment="1">
      <alignment horizontal="center"/>
      <protection/>
    </xf>
    <xf numFmtId="4" fontId="40" fillId="0" borderId="14" xfId="56" applyNumberFormat="1" applyFont="1" applyBorder="1" applyAlignment="1">
      <alignment horizontal="right"/>
      <protection/>
    </xf>
    <xf numFmtId="4" fontId="40" fillId="0" borderId="15" xfId="56" applyNumberFormat="1" applyFont="1" applyBorder="1" applyAlignment="1">
      <alignment horizontal="right"/>
      <protection/>
    </xf>
    <xf numFmtId="4" fontId="41" fillId="0" borderId="25" xfId="56" applyNumberFormat="1" applyFont="1" applyBorder="1" applyAlignment="1">
      <alignment/>
      <protection/>
    </xf>
    <xf numFmtId="0" fontId="41" fillId="0" borderId="23" xfId="56" applyNumberFormat="1" applyFont="1" applyBorder="1" applyAlignment="1">
      <alignment horizontal="center"/>
      <protection/>
    </xf>
    <xf numFmtId="4" fontId="41" fillId="0" borderId="30" xfId="56" applyNumberFormat="1" applyFont="1" applyBorder="1">
      <alignment/>
      <protection/>
    </xf>
    <xf numFmtId="0" fontId="40" fillId="0" borderId="23" xfId="56" applyNumberFormat="1" applyFont="1" applyBorder="1" applyAlignment="1">
      <alignment horizontal="center"/>
      <protection/>
    </xf>
    <xf numFmtId="4" fontId="40" fillId="0" borderId="30" xfId="56" applyNumberFormat="1" applyFont="1" applyBorder="1">
      <alignment/>
      <protection/>
    </xf>
    <xf numFmtId="0" fontId="40" fillId="0" borderId="31" xfId="56" applyFont="1" applyBorder="1">
      <alignment/>
      <protection/>
    </xf>
    <xf numFmtId="4" fontId="40" fillId="0" borderId="29" xfId="56" applyNumberFormat="1" applyFont="1" applyBorder="1" applyAlignment="1">
      <alignment/>
      <protection/>
    </xf>
    <xf numFmtId="0" fontId="40" fillId="0" borderId="27" xfId="56" applyNumberFormat="1" applyFont="1" applyBorder="1" applyAlignment="1">
      <alignment horizontal="center"/>
      <protection/>
    </xf>
    <xf numFmtId="4" fontId="40" fillId="0" borderId="32" xfId="56" applyNumberFormat="1" applyFont="1" applyBorder="1">
      <alignment/>
      <protection/>
    </xf>
    <xf numFmtId="4" fontId="41" fillId="0" borderId="33" xfId="56" applyNumberFormat="1" applyFont="1" applyBorder="1" applyAlignment="1">
      <alignment/>
      <protection/>
    </xf>
    <xf numFmtId="0" fontId="41" fillId="0" borderId="19" xfId="56" applyFont="1" applyBorder="1" applyAlignment="1">
      <alignment horizontal="center"/>
      <protection/>
    </xf>
    <xf numFmtId="4" fontId="41" fillId="0" borderId="15" xfId="56" applyNumberFormat="1" applyFont="1" applyBorder="1" applyAlignment="1">
      <alignment horizontal="right"/>
      <protection/>
    </xf>
    <xf numFmtId="4" fontId="40" fillId="0" borderId="14" xfId="56" applyNumberFormat="1" applyFont="1" applyBorder="1">
      <alignment/>
      <protection/>
    </xf>
    <xf numFmtId="0" fontId="40" fillId="0" borderId="34" xfId="56" applyFont="1" applyBorder="1">
      <alignment/>
      <protection/>
    </xf>
    <xf numFmtId="4" fontId="40" fillId="0" borderId="11" xfId="56" applyNumberFormat="1" applyFont="1" applyBorder="1" applyAlignment="1">
      <alignment horizontal="right"/>
      <protection/>
    </xf>
    <xf numFmtId="0" fontId="41" fillId="0" borderId="12" xfId="56" applyFont="1" applyBorder="1" applyAlignment="1">
      <alignment horizontal="center" vertical="center"/>
      <protection/>
    </xf>
    <xf numFmtId="0" fontId="41" fillId="0" borderId="13" xfId="56" applyFont="1" applyBorder="1" applyAlignment="1">
      <alignment horizontal="center"/>
      <protection/>
    </xf>
    <xf numFmtId="0" fontId="41" fillId="0" borderId="14" xfId="56" applyFont="1" applyBorder="1">
      <alignment/>
      <protection/>
    </xf>
    <xf numFmtId="0" fontId="41" fillId="0" borderId="14" xfId="56" applyFont="1" applyBorder="1">
      <alignment/>
      <protection/>
    </xf>
    <xf numFmtId="0" fontId="41" fillId="0" borderId="16" xfId="56" applyFont="1" applyBorder="1" applyAlignment="1">
      <alignment horizontal="center"/>
      <protection/>
    </xf>
    <xf numFmtId="0" fontId="40" fillId="0" borderId="11" xfId="56" applyFont="1" applyBorder="1">
      <alignment/>
      <protection/>
    </xf>
    <xf numFmtId="4" fontId="41" fillId="0" borderId="11" xfId="56" applyNumberFormat="1" applyFont="1" applyBorder="1">
      <alignment/>
      <protection/>
    </xf>
    <xf numFmtId="4" fontId="41" fillId="0" borderId="17" xfId="56" applyNumberFormat="1" applyFont="1" applyBorder="1">
      <alignment/>
      <protection/>
    </xf>
    <xf numFmtId="0" fontId="42" fillId="0" borderId="0" xfId="55" applyFont="1">
      <alignment/>
      <protection/>
    </xf>
    <xf numFmtId="0" fontId="43" fillId="0" borderId="0" xfId="56" applyFont="1">
      <alignment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44" fillId="0" borderId="14" xfId="56" applyFont="1" applyFill="1" applyBorder="1" applyAlignment="1">
      <alignment horizontal="center" vertical="center" wrapText="1"/>
      <protection/>
    </xf>
    <xf numFmtId="4" fontId="41" fillId="0" borderId="35" xfId="56" applyNumberFormat="1" applyFont="1" applyBorder="1">
      <alignment/>
      <protection/>
    </xf>
    <xf numFmtId="4" fontId="41" fillId="0" borderId="36" xfId="56" applyNumberFormat="1" applyFont="1" applyBorder="1">
      <alignment/>
      <protection/>
    </xf>
    <xf numFmtId="0" fontId="23" fillId="0" borderId="0" xfId="0" applyFont="1" applyAlignment="1">
      <alignment horizontal="left" vertical="center" textRotation="180"/>
    </xf>
    <xf numFmtId="0" fontId="23" fillId="0" borderId="37" xfId="0" applyFont="1" applyBorder="1" applyAlignment="1">
      <alignment horizontal="left" vertical="center" textRotation="180"/>
    </xf>
    <xf numFmtId="0" fontId="41" fillId="0" borderId="38" xfId="56" applyFont="1" applyBorder="1" applyAlignment="1">
      <alignment horizontal="center" vertical="center"/>
      <protection/>
    </xf>
    <xf numFmtId="0" fontId="41" fillId="0" borderId="39" xfId="56" applyFont="1" applyBorder="1" applyAlignment="1">
      <alignment horizontal="center" vertical="center"/>
      <protection/>
    </xf>
    <xf numFmtId="0" fontId="41" fillId="0" borderId="40" xfId="56" applyFont="1" applyBorder="1" applyAlignment="1">
      <alignment horizontal="center" vertical="center"/>
      <protection/>
    </xf>
    <xf numFmtId="0" fontId="40" fillId="0" borderId="41" xfId="56" applyFont="1" applyBorder="1" applyAlignment="1">
      <alignment horizontal="center"/>
      <protection/>
    </xf>
    <xf numFmtId="0" fontId="40" fillId="0" borderId="28" xfId="56" applyFont="1" applyBorder="1" applyAlignment="1">
      <alignment horizontal="center"/>
      <protection/>
    </xf>
    <xf numFmtId="0" fontId="40" fillId="0" borderId="42" xfId="56" applyFont="1" applyBorder="1" applyAlignment="1">
      <alignment horizontal="center"/>
      <protection/>
    </xf>
    <xf numFmtId="4" fontId="40" fillId="0" borderId="33" xfId="56" applyNumberFormat="1" applyFont="1" applyBorder="1" applyAlignment="1">
      <alignment horizontal="center"/>
      <protection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4" fontId="41" fillId="0" borderId="33" xfId="56" applyNumberFormat="1" applyFont="1" applyBorder="1" applyAlignment="1">
      <alignment horizontal="center"/>
      <protection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4" fontId="41" fillId="0" borderId="33" xfId="56" applyNumberFormat="1" applyFont="1" applyBorder="1" applyAlignment="1">
      <alignment horizontal="left"/>
      <protection/>
    </xf>
    <xf numFmtId="4" fontId="41" fillId="0" borderId="19" xfId="56" applyNumberFormat="1" applyFont="1" applyBorder="1" applyAlignment="1">
      <alignment horizontal="left"/>
      <protection/>
    </xf>
    <xf numFmtId="0" fontId="40" fillId="0" borderId="33" xfId="56" applyFont="1" applyBorder="1" applyAlignment="1">
      <alignment horizontal="center"/>
      <protection/>
    </xf>
    <xf numFmtId="0" fontId="40" fillId="0" borderId="43" xfId="56" applyFont="1" applyBorder="1" applyAlignment="1">
      <alignment horizontal="center"/>
      <protection/>
    </xf>
    <xf numFmtId="0" fontId="40" fillId="0" borderId="44" xfId="56" applyFont="1" applyBorder="1" applyAlignment="1">
      <alignment horizontal="center"/>
      <protection/>
    </xf>
    <xf numFmtId="4" fontId="41" fillId="0" borderId="14" xfId="56" applyNumberFormat="1" applyFont="1" applyBorder="1" applyAlignment="1">
      <alignment horizontal="left"/>
      <protection/>
    </xf>
    <xf numFmtId="4" fontId="40" fillId="0" borderId="14" xfId="56" applyNumberFormat="1" applyFont="1" applyBorder="1" applyAlignment="1">
      <alignment horizontal="center"/>
      <protection/>
    </xf>
    <xf numFmtId="4" fontId="40" fillId="0" borderId="15" xfId="56" applyNumberFormat="1" applyFont="1" applyBorder="1" applyAlignment="1">
      <alignment horizontal="center"/>
      <protection/>
    </xf>
    <xf numFmtId="4" fontId="41" fillId="0" borderId="14" xfId="56" applyNumberFormat="1" applyFont="1" applyBorder="1" applyAlignment="1">
      <alignment horizontal="center"/>
      <protection/>
    </xf>
    <xf numFmtId="4" fontId="41" fillId="0" borderId="15" xfId="56" applyNumberFormat="1" applyFont="1" applyBorder="1" applyAlignment="1">
      <alignment horizontal="center"/>
      <protection/>
    </xf>
    <xf numFmtId="4" fontId="40" fillId="0" borderId="19" xfId="56" applyNumberFormat="1" applyFont="1" applyBorder="1" applyAlignment="1">
      <alignment horizontal="center"/>
      <protection/>
    </xf>
    <xf numFmtId="0" fontId="41" fillId="0" borderId="33" xfId="56" applyFont="1" applyBorder="1" applyAlignment="1">
      <alignment horizontal="center"/>
      <protection/>
    </xf>
    <xf numFmtId="0" fontId="41" fillId="0" borderId="43" xfId="56" applyFont="1" applyBorder="1" applyAlignment="1">
      <alignment horizontal="center"/>
      <protection/>
    </xf>
    <xf numFmtId="0" fontId="41" fillId="0" borderId="44" xfId="56" applyFont="1" applyBorder="1" applyAlignment="1">
      <alignment horizontal="center"/>
      <protection/>
    </xf>
    <xf numFmtId="0" fontId="40" fillId="0" borderId="45" xfId="56" applyFont="1" applyBorder="1" applyAlignment="1">
      <alignment horizontal="center"/>
      <protection/>
    </xf>
    <xf numFmtId="0" fontId="40" fillId="0" borderId="46" xfId="56" applyFont="1" applyBorder="1" applyAlignment="1">
      <alignment horizontal="center"/>
      <protection/>
    </xf>
    <xf numFmtId="0" fontId="40" fillId="0" borderId="35" xfId="56" applyFont="1" applyBorder="1" applyAlignment="1">
      <alignment horizontal="center"/>
      <protection/>
    </xf>
    <xf numFmtId="4" fontId="40" fillId="0" borderId="43" xfId="56" applyNumberFormat="1" applyFont="1" applyBorder="1" applyAlignment="1">
      <alignment horizontal="center"/>
      <protection/>
    </xf>
    <xf numFmtId="4" fontId="40" fillId="0" borderId="44" xfId="56" applyNumberFormat="1" applyFont="1" applyBorder="1" applyAlignment="1">
      <alignment horizontal="center"/>
      <protection/>
    </xf>
    <xf numFmtId="0" fontId="41" fillId="0" borderId="33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7" xfId="56" applyFont="1" applyBorder="1" applyAlignment="1">
      <alignment horizontal="center" vertical="center" wrapText="1"/>
      <protection/>
    </xf>
    <xf numFmtId="0" fontId="41" fillId="0" borderId="48" xfId="56" applyFont="1" applyBorder="1" applyAlignment="1">
      <alignment horizontal="center" vertical="center" wrapText="1"/>
      <protection/>
    </xf>
    <xf numFmtId="0" fontId="40" fillId="0" borderId="14" xfId="56" applyFont="1" applyBorder="1" applyAlignment="1">
      <alignment horizontal="center"/>
      <protection/>
    </xf>
    <xf numFmtId="0" fontId="40" fillId="0" borderId="15" xfId="56" applyFont="1" applyBorder="1" applyAlignment="1">
      <alignment horizontal="center"/>
      <protection/>
    </xf>
    <xf numFmtId="4" fontId="41" fillId="0" borderId="33" xfId="0" applyNumberFormat="1" applyFont="1" applyBorder="1" applyAlignment="1">
      <alignment horizontal="center"/>
    </xf>
    <xf numFmtId="4" fontId="41" fillId="0" borderId="43" xfId="0" applyNumberFormat="1" applyFont="1" applyBorder="1" applyAlignment="1">
      <alignment horizontal="center"/>
    </xf>
    <xf numFmtId="4" fontId="41" fillId="0" borderId="49" xfId="0" applyNumberFormat="1" applyFont="1" applyBorder="1" applyAlignment="1">
      <alignment horizontal="center"/>
    </xf>
    <xf numFmtId="0" fontId="40" fillId="0" borderId="33" xfId="56" applyFont="1" applyBorder="1" applyAlignment="1">
      <alignment horizontal="center" wrapText="1"/>
      <protection/>
    </xf>
    <xf numFmtId="0" fontId="40" fillId="0" borderId="43" xfId="56" applyFont="1" applyBorder="1" applyAlignment="1">
      <alignment horizontal="center" wrapText="1"/>
      <protection/>
    </xf>
    <xf numFmtId="0" fontId="40" fillId="0" borderId="44" xfId="56" applyFont="1" applyBorder="1" applyAlignment="1">
      <alignment horizontal="center" wrapText="1"/>
      <protection/>
    </xf>
    <xf numFmtId="4" fontId="41" fillId="0" borderId="33" xfId="56" applyNumberFormat="1" applyFont="1" applyBorder="1" applyAlignment="1">
      <alignment horizontal="left" wrapText="1"/>
      <protection/>
    </xf>
    <xf numFmtId="4" fontId="41" fillId="0" borderId="19" xfId="56" applyNumberFormat="1" applyFont="1" applyBorder="1" applyAlignment="1">
      <alignment horizontal="left" wrapText="1"/>
      <protection/>
    </xf>
    <xf numFmtId="4" fontId="41" fillId="0" borderId="43" xfId="56" applyNumberFormat="1" applyFont="1" applyBorder="1" applyAlignment="1">
      <alignment horizontal="center"/>
      <protection/>
    </xf>
    <xf numFmtId="4" fontId="41" fillId="0" borderId="44" xfId="56" applyNumberFormat="1" applyFont="1" applyBorder="1" applyAlignment="1">
      <alignment horizontal="center"/>
      <protection/>
    </xf>
    <xf numFmtId="0" fontId="24" fillId="0" borderId="0" xfId="0" applyFont="1" applyAlignment="1">
      <alignment horizontal="left" wrapText="1" indent="73"/>
    </xf>
    <xf numFmtId="0" fontId="41" fillId="0" borderId="50" xfId="56" applyFont="1" applyBorder="1" applyAlignment="1">
      <alignment horizontal="center" vertical="center"/>
      <protection/>
    </xf>
    <xf numFmtId="0" fontId="41" fillId="0" borderId="51" xfId="56" applyFont="1" applyBorder="1" applyAlignment="1">
      <alignment horizontal="center" vertical="center"/>
      <protection/>
    </xf>
    <xf numFmtId="0" fontId="41" fillId="0" borderId="52" xfId="56" applyFont="1" applyBorder="1" applyAlignment="1">
      <alignment horizontal="center" vertical="center"/>
      <protection/>
    </xf>
    <xf numFmtId="4" fontId="41" fillId="0" borderId="14" xfId="56" applyNumberFormat="1" applyFont="1" applyBorder="1" applyAlignment="1">
      <alignment horizontal="left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0" fontId="41" fillId="0" borderId="33" xfId="56" applyFont="1" applyFill="1" applyBorder="1" applyAlignment="1">
      <alignment horizontal="center" vertical="center" wrapText="1"/>
      <protection/>
    </xf>
    <xf numFmtId="0" fontId="41" fillId="0" borderId="19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/>
      <protection/>
    </xf>
    <xf numFmtId="0" fontId="41" fillId="0" borderId="33" xfId="56" applyFont="1" applyBorder="1" applyAlignment="1">
      <alignment horizontal="center" wrapText="1"/>
      <protection/>
    </xf>
    <xf numFmtId="0" fontId="41" fillId="0" borderId="43" xfId="56" applyFont="1" applyBorder="1" applyAlignment="1">
      <alignment horizontal="center" wrapText="1"/>
      <protection/>
    </xf>
    <xf numFmtId="0" fontId="41" fillId="0" borderId="44" xfId="56" applyFont="1" applyBorder="1" applyAlignment="1">
      <alignment horizontal="center" wrapText="1"/>
      <protection/>
    </xf>
    <xf numFmtId="4" fontId="40" fillId="0" borderId="33" xfId="56" applyNumberFormat="1" applyFont="1" applyBorder="1" applyAlignment="1">
      <alignment horizontal="center" wrapText="1"/>
      <protection/>
    </xf>
    <xf numFmtId="0" fontId="41" fillId="0" borderId="21" xfId="56" applyFont="1" applyBorder="1" applyAlignment="1">
      <alignment/>
      <protection/>
    </xf>
    <xf numFmtId="0" fontId="41" fillId="0" borderId="20" xfId="56" applyFont="1" applyBorder="1" applyAlignment="1">
      <alignment/>
      <protection/>
    </xf>
    <xf numFmtId="0" fontId="41" fillId="0" borderId="33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4" fontId="40" fillId="0" borderId="25" xfId="56" applyNumberFormat="1" applyFont="1" applyBorder="1" applyAlignment="1">
      <alignment horizontal="center"/>
      <protection/>
    </xf>
    <xf numFmtId="4" fontId="40" fillId="0" borderId="30" xfId="56" applyNumberFormat="1" applyFont="1" applyBorder="1" applyAlignment="1">
      <alignment horizontal="center"/>
      <protection/>
    </xf>
    <xf numFmtId="0" fontId="41" fillId="0" borderId="38" xfId="56" applyFont="1" applyBorder="1" applyAlignment="1">
      <alignment horizontal="center" vertical="center" wrapText="1"/>
      <protection/>
    </xf>
    <xf numFmtId="0" fontId="41" fillId="0" borderId="39" xfId="56" applyFont="1" applyBorder="1" applyAlignment="1">
      <alignment horizontal="center" vertical="center" wrapText="1"/>
      <protection/>
    </xf>
    <xf numFmtId="0" fontId="41" fillId="0" borderId="40" xfId="56" applyFont="1" applyBorder="1" applyAlignment="1">
      <alignment horizontal="center" vertical="center" wrapText="1"/>
      <protection/>
    </xf>
    <xf numFmtId="0" fontId="40" fillId="0" borderId="3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21" fillId="0" borderId="0" xfId="56" applyFont="1" applyAlignment="1">
      <alignment horizontal="center"/>
      <protection/>
    </xf>
    <xf numFmtId="0" fontId="43" fillId="0" borderId="0" xfId="56" applyFont="1" applyAlignment="1">
      <alignment horizontal="left"/>
      <protection/>
    </xf>
    <xf numFmtId="0" fontId="41" fillId="0" borderId="53" xfId="56" applyFont="1" applyBorder="1" applyAlignment="1">
      <alignment horizontal="center" vertical="center"/>
      <protection/>
    </xf>
    <xf numFmtId="0" fontId="41" fillId="0" borderId="54" xfId="56" applyFont="1" applyBorder="1" applyAlignment="1">
      <alignment horizontal="center" vertical="center"/>
      <protection/>
    </xf>
    <xf numFmtId="0" fontId="41" fillId="0" borderId="45" xfId="56" applyFont="1" applyBorder="1" applyAlignment="1">
      <alignment wrapText="1"/>
      <protection/>
    </xf>
    <xf numFmtId="0" fontId="41" fillId="0" borderId="46" xfId="56" applyFont="1" applyBorder="1" applyAlignment="1">
      <alignment wrapText="1"/>
      <protection/>
    </xf>
    <xf numFmtId="0" fontId="41" fillId="0" borderId="18" xfId="56" applyFont="1" applyBorder="1" applyAlignment="1">
      <alignment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Normalny_zal_Szczecin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tabSelected="1" zoomScale="130" zoomScaleNormal="130" zoomScalePageLayoutView="0" workbookViewId="0" topLeftCell="A1">
      <selection activeCell="Q1" sqref="Q1"/>
    </sheetView>
  </sheetViews>
  <sheetFormatPr defaultColWidth="9.140625" defaultRowHeight="12.75"/>
  <cols>
    <col min="1" max="1" width="4.8515625" style="1" customWidth="1"/>
    <col min="2" max="2" width="4.7109375" style="1" customWidth="1"/>
    <col min="3" max="3" width="14.00390625" style="1" customWidth="1"/>
    <col min="4" max="4" width="9.140625" style="1" customWidth="1"/>
    <col min="5" max="5" width="10.57421875" style="1" customWidth="1"/>
    <col min="6" max="7" width="11.140625" style="1" customWidth="1"/>
    <col min="8" max="8" width="10.8515625" style="1" customWidth="1"/>
    <col min="9" max="9" width="12.140625" style="1" customWidth="1"/>
    <col min="10" max="10" width="11.421875" style="1" customWidth="1"/>
    <col min="11" max="11" width="10.00390625" style="1" bestFit="1" customWidth="1"/>
    <col min="12" max="12" width="13.57421875" style="1" customWidth="1"/>
    <col min="13" max="13" width="10.8515625" style="1" customWidth="1"/>
    <col min="14" max="14" width="6.57421875" style="1" customWidth="1"/>
    <col min="15" max="15" width="10.00390625" style="1" bestFit="1" customWidth="1"/>
    <col min="16" max="16" width="12.7109375" style="1" customWidth="1"/>
    <col min="17" max="16384" width="9.140625" style="1" customWidth="1"/>
  </cols>
  <sheetData>
    <row r="1" spans="1:16" ht="64.5" customHeight="1">
      <c r="A1" s="107">
        <v>65</v>
      </c>
      <c r="C1" s="157" t="s">
        <v>104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9" ht="11.25">
      <c r="A2" s="107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6" ht="11.25">
      <c r="A3" s="107"/>
      <c r="B3" s="181" t="s">
        <v>20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1.25">
      <c r="A4" s="10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A5" s="107"/>
      <c r="B5" s="165" t="s">
        <v>2</v>
      </c>
      <c r="C5" s="165" t="s">
        <v>4</v>
      </c>
      <c r="D5" s="162" t="s">
        <v>5</v>
      </c>
      <c r="E5" s="162" t="s">
        <v>26</v>
      </c>
      <c r="F5" s="162" t="s">
        <v>25</v>
      </c>
      <c r="G5" s="165" t="s">
        <v>0</v>
      </c>
      <c r="H5" s="165"/>
      <c r="I5" s="165" t="s">
        <v>3</v>
      </c>
      <c r="J5" s="165"/>
      <c r="K5" s="165"/>
      <c r="L5" s="165"/>
      <c r="M5" s="165"/>
      <c r="N5" s="165"/>
      <c r="O5" s="165"/>
      <c r="P5" s="165"/>
    </row>
    <row r="6" spans="1:16" ht="11.25">
      <c r="A6" s="107"/>
      <c r="B6" s="165"/>
      <c r="C6" s="165"/>
      <c r="D6" s="162"/>
      <c r="E6" s="162"/>
      <c r="F6" s="162"/>
      <c r="G6" s="162" t="s">
        <v>22</v>
      </c>
      <c r="H6" s="162" t="s">
        <v>23</v>
      </c>
      <c r="I6" s="165" t="s">
        <v>29</v>
      </c>
      <c r="J6" s="165"/>
      <c r="K6" s="165"/>
      <c r="L6" s="165"/>
      <c r="M6" s="165"/>
      <c r="N6" s="165"/>
      <c r="O6" s="165"/>
      <c r="P6" s="165"/>
    </row>
    <row r="7" spans="1:16" ht="11.25">
      <c r="A7" s="107"/>
      <c r="B7" s="165"/>
      <c r="C7" s="165"/>
      <c r="D7" s="162"/>
      <c r="E7" s="162"/>
      <c r="F7" s="162"/>
      <c r="G7" s="162"/>
      <c r="H7" s="162"/>
      <c r="I7" s="162" t="s">
        <v>28</v>
      </c>
      <c r="J7" s="165" t="s">
        <v>7</v>
      </c>
      <c r="K7" s="165"/>
      <c r="L7" s="165"/>
      <c r="M7" s="165"/>
      <c r="N7" s="165"/>
      <c r="O7" s="165"/>
      <c r="P7" s="165"/>
    </row>
    <row r="8" spans="1:16" ht="11.25">
      <c r="A8" s="107"/>
      <c r="B8" s="165"/>
      <c r="C8" s="165"/>
      <c r="D8" s="162"/>
      <c r="E8" s="162"/>
      <c r="F8" s="162"/>
      <c r="G8" s="162"/>
      <c r="H8" s="162"/>
      <c r="I8" s="162"/>
      <c r="J8" s="165" t="s">
        <v>8</v>
      </c>
      <c r="K8" s="165"/>
      <c r="L8" s="165"/>
      <c r="M8" s="165" t="s">
        <v>6</v>
      </c>
      <c r="N8" s="165"/>
      <c r="O8" s="165"/>
      <c r="P8" s="165"/>
    </row>
    <row r="9" spans="1:16" ht="11.25">
      <c r="A9" s="107"/>
      <c r="B9" s="165"/>
      <c r="C9" s="165"/>
      <c r="D9" s="162"/>
      <c r="E9" s="162"/>
      <c r="F9" s="162"/>
      <c r="G9" s="162"/>
      <c r="H9" s="162"/>
      <c r="I9" s="162"/>
      <c r="J9" s="162" t="s">
        <v>52</v>
      </c>
      <c r="K9" s="163" t="s">
        <v>9</v>
      </c>
      <c r="L9" s="164"/>
      <c r="M9" s="162" t="s">
        <v>27</v>
      </c>
      <c r="N9" s="162" t="s">
        <v>9</v>
      </c>
      <c r="O9" s="162"/>
      <c r="P9" s="162"/>
    </row>
    <row r="10" spans="1:16" ht="66" customHeight="1">
      <c r="A10" s="107"/>
      <c r="B10" s="165"/>
      <c r="C10" s="165"/>
      <c r="D10" s="162"/>
      <c r="E10" s="162"/>
      <c r="F10" s="162"/>
      <c r="G10" s="162"/>
      <c r="H10" s="162"/>
      <c r="I10" s="162"/>
      <c r="J10" s="162"/>
      <c r="K10" s="103" t="s">
        <v>24</v>
      </c>
      <c r="L10" s="103" t="s">
        <v>10</v>
      </c>
      <c r="M10" s="162"/>
      <c r="N10" s="104" t="s">
        <v>11</v>
      </c>
      <c r="O10" s="103" t="s">
        <v>24</v>
      </c>
      <c r="P10" s="103" t="s">
        <v>12</v>
      </c>
    </row>
    <row r="11" spans="1:16" ht="12.75" customHeight="1" thickBot="1">
      <c r="A11" s="107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</row>
    <row r="12" spans="1:16" ht="12.75" customHeight="1">
      <c r="A12" s="107"/>
      <c r="B12" s="109">
        <v>1</v>
      </c>
      <c r="C12" s="8" t="s">
        <v>13</v>
      </c>
      <c r="D12" s="112" t="s">
        <v>47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ht="12.75" customHeight="1">
      <c r="A13" s="107"/>
      <c r="B13" s="110"/>
      <c r="C13" s="9" t="s">
        <v>14</v>
      </c>
      <c r="D13" s="123" t="s">
        <v>50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ht="12.75" customHeight="1">
      <c r="A14" s="107"/>
      <c r="B14" s="110"/>
      <c r="C14" s="9" t="s">
        <v>15</v>
      </c>
      <c r="D14" s="115" t="s">
        <v>76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</row>
    <row r="15" spans="1:16" ht="12.75" customHeight="1">
      <c r="A15" s="107"/>
      <c r="B15" s="110"/>
      <c r="C15" s="9" t="s">
        <v>16</v>
      </c>
      <c r="D15" s="118" t="s">
        <v>48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</row>
    <row r="16" spans="1:16" ht="12.75" customHeight="1">
      <c r="A16" s="107"/>
      <c r="B16" s="110"/>
      <c r="C16" s="10" t="s">
        <v>17</v>
      </c>
      <c r="D16" s="11" t="s">
        <v>49</v>
      </c>
      <c r="E16" s="12"/>
      <c r="F16" s="13">
        <v>369770</v>
      </c>
      <c r="G16" s="13">
        <v>55466</v>
      </c>
      <c r="H16" s="13">
        <v>314304</v>
      </c>
      <c r="I16" s="11">
        <f>SUM(J16+M16)</f>
        <v>369770</v>
      </c>
      <c r="J16" s="11">
        <f>SUM(K16+L16)</f>
        <v>55466</v>
      </c>
      <c r="K16" s="11">
        <v>0</v>
      </c>
      <c r="L16" s="13">
        <v>55466</v>
      </c>
      <c r="M16" s="11">
        <f>SUM(N16+O16+P16)</f>
        <v>314304</v>
      </c>
      <c r="N16" s="11">
        <v>0</v>
      </c>
      <c r="O16" s="11">
        <v>0</v>
      </c>
      <c r="P16" s="14">
        <v>314304</v>
      </c>
    </row>
    <row r="17" spans="1:16" ht="12.75" customHeight="1" thickBot="1">
      <c r="A17" s="107"/>
      <c r="B17" s="111"/>
      <c r="C17" s="15" t="s">
        <v>30</v>
      </c>
      <c r="D17" s="16"/>
      <c r="E17" s="17"/>
      <c r="F17" s="17">
        <v>369770</v>
      </c>
      <c r="G17" s="17">
        <v>55466</v>
      </c>
      <c r="H17" s="17">
        <v>314304</v>
      </c>
      <c r="I17" s="16">
        <f>SUM(J17+M17)</f>
        <v>369770</v>
      </c>
      <c r="J17" s="16">
        <f>SUM(K17+L17)</f>
        <v>55466</v>
      </c>
      <c r="K17" s="16">
        <v>0</v>
      </c>
      <c r="L17" s="17">
        <v>55466</v>
      </c>
      <c r="M17" s="16">
        <f>SUM(N17+O17+P17)</f>
        <v>314304</v>
      </c>
      <c r="N17" s="16">
        <v>0</v>
      </c>
      <c r="O17" s="16">
        <v>0</v>
      </c>
      <c r="P17" s="18">
        <v>314304</v>
      </c>
    </row>
    <row r="18" spans="1:16" ht="12.75" customHeight="1">
      <c r="A18" s="107"/>
      <c r="B18" s="109">
        <v>2</v>
      </c>
      <c r="C18" s="8" t="s">
        <v>13</v>
      </c>
      <c r="D18" s="112" t="s">
        <v>47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ht="12.75" customHeight="1">
      <c r="A19" s="107"/>
      <c r="B19" s="110"/>
      <c r="C19" s="9" t="s">
        <v>14</v>
      </c>
      <c r="D19" s="123" t="s">
        <v>50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2.75" customHeight="1">
      <c r="A20" s="107"/>
      <c r="B20" s="110"/>
      <c r="C20" s="9" t="s">
        <v>15</v>
      </c>
      <c r="D20" s="115" t="s">
        <v>76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6" ht="12.75" customHeight="1">
      <c r="A21" s="107"/>
      <c r="B21" s="110"/>
      <c r="C21" s="9" t="s">
        <v>16</v>
      </c>
      <c r="D21" s="118" t="s">
        <v>91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1:16" ht="12.75" customHeight="1">
      <c r="A22" s="107"/>
      <c r="B22" s="110"/>
      <c r="C22" s="10" t="s">
        <v>17</v>
      </c>
      <c r="D22" s="126" t="s">
        <v>49</v>
      </c>
      <c r="E22" s="126"/>
      <c r="F22" s="13">
        <f>F23</f>
        <v>400000</v>
      </c>
      <c r="G22" s="13">
        <f aca="true" t="shared" si="0" ref="G22:P22">G23</f>
        <v>60000</v>
      </c>
      <c r="H22" s="13">
        <f t="shared" si="0"/>
        <v>340000</v>
      </c>
      <c r="I22" s="13">
        <f t="shared" si="0"/>
        <v>400000</v>
      </c>
      <c r="J22" s="13">
        <f t="shared" si="0"/>
        <v>60000</v>
      </c>
      <c r="K22" s="13">
        <f t="shared" si="0"/>
        <v>0</v>
      </c>
      <c r="L22" s="13">
        <f t="shared" si="0"/>
        <v>60000</v>
      </c>
      <c r="M22" s="13">
        <f t="shared" si="0"/>
        <v>340000</v>
      </c>
      <c r="N22" s="13">
        <f t="shared" si="0"/>
        <v>0</v>
      </c>
      <c r="O22" s="13">
        <f t="shared" si="0"/>
        <v>0</v>
      </c>
      <c r="P22" s="14">
        <f t="shared" si="0"/>
        <v>340000</v>
      </c>
    </row>
    <row r="23" spans="1:16" ht="12.75" customHeight="1" thickBot="1">
      <c r="A23" s="107"/>
      <c r="B23" s="111"/>
      <c r="C23" s="15" t="s">
        <v>30</v>
      </c>
      <c r="D23" s="16"/>
      <c r="E23" s="17"/>
      <c r="F23" s="17">
        <f>SUM(G23:H23)</f>
        <v>400000</v>
      </c>
      <c r="G23" s="17">
        <v>60000</v>
      </c>
      <c r="H23" s="17">
        <v>340000</v>
      </c>
      <c r="I23" s="16">
        <f>SUM(J23,M23)</f>
        <v>400000</v>
      </c>
      <c r="J23" s="16">
        <f>SUM(K23:L23)</f>
        <v>60000</v>
      </c>
      <c r="K23" s="16">
        <v>0</v>
      </c>
      <c r="L23" s="17">
        <v>60000</v>
      </c>
      <c r="M23" s="16">
        <f>SUM(N23:P23)</f>
        <v>340000</v>
      </c>
      <c r="N23" s="16">
        <v>0</v>
      </c>
      <c r="O23" s="16">
        <v>0</v>
      </c>
      <c r="P23" s="18">
        <v>340000</v>
      </c>
    </row>
    <row r="24" spans="1:16" ht="12.75" customHeight="1">
      <c r="A24" s="107"/>
      <c r="B24" s="109">
        <v>3</v>
      </c>
      <c r="C24" s="19" t="s">
        <v>13</v>
      </c>
      <c r="D24" s="112" t="s">
        <v>36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</row>
    <row r="25" spans="1:16" ht="12.75">
      <c r="A25" s="107"/>
      <c r="B25" s="110"/>
      <c r="C25" s="20" t="s">
        <v>14</v>
      </c>
      <c r="D25" s="115" t="s">
        <v>37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</row>
    <row r="26" spans="1:16" ht="12.75">
      <c r="A26" s="107"/>
      <c r="B26" s="110"/>
      <c r="C26" s="20" t="s">
        <v>15</v>
      </c>
      <c r="D26" s="115" t="s">
        <v>38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</row>
    <row r="27" spans="1:16" ht="12.75">
      <c r="A27" s="107"/>
      <c r="B27" s="110"/>
      <c r="C27" s="20" t="s">
        <v>16</v>
      </c>
      <c r="D27" s="118" t="s">
        <v>39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</row>
    <row r="28" spans="1:16" ht="11.25">
      <c r="A28" s="107"/>
      <c r="B28" s="110"/>
      <c r="C28" s="21" t="s">
        <v>17</v>
      </c>
      <c r="D28" s="121" t="s">
        <v>40</v>
      </c>
      <c r="E28" s="122"/>
      <c r="F28" s="13">
        <v>19803415</v>
      </c>
      <c r="G28" s="13">
        <v>2970513</v>
      </c>
      <c r="H28" s="13">
        <v>16832902</v>
      </c>
      <c r="I28" s="13">
        <f>SUM(J28+M28)</f>
        <v>14714134</v>
      </c>
      <c r="J28" s="13">
        <f>SUM(K28+L28)</f>
        <v>2207094</v>
      </c>
      <c r="K28" s="11">
        <v>0</v>
      </c>
      <c r="L28" s="13">
        <v>2207094</v>
      </c>
      <c r="M28" s="11">
        <f>SUM(N28+O28+P28)</f>
        <v>12507040</v>
      </c>
      <c r="N28" s="11">
        <v>0</v>
      </c>
      <c r="O28" s="11">
        <v>0</v>
      </c>
      <c r="P28" s="14">
        <v>12507040</v>
      </c>
    </row>
    <row r="29" spans="1:16" ht="12" thickBot="1">
      <c r="A29" s="107"/>
      <c r="B29" s="111"/>
      <c r="C29" s="15" t="s">
        <v>30</v>
      </c>
      <c r="D29" s="16"/>
      <c r="E29" s="22"/>
      <c r="F29" s="17">
        <f>SUM(G29,H29)</f>
        <v>14714134</v>
      </c>
      <c r="G29" s="17">
        <v>2207094</v>
      </c>
      <c r="H29" s="17">
        <v>12507040</v>
      </c>
      <c r="I29" s="17">
        <f>SUM(J29+M29)</f>
        <v>14714134</v>
      </c>
      <c r="J29" s="17">
        <f>SUM(K29:L29)</f>
        <v>2207094</v>
      </c>
      <c r="K29" s="16">
        <v>0</v>
      </c>
      <c r="L29" s="17">
        <v>2207094</v>
      </c>
      <c r="M29" s="16">
        <f>SUM(N29+O29+P29)</f>
        <v>12507040</v>
      </c>
      <c r="N29" s="16">
        <v>0</v>
      </c>
      <c r="O29" s="16">
        <v>0</v>
      </c>
      <c r="P29" s="18">
        <v>12507040</v>
      </c>
    </row>
    <row r="30" spans="1:16" ht="11.25">
      <c r="A30" s="107"/>
      <c r="B30" s="109">
        <v>4</v>
      </c>
      <c r="C30" s="19" t="s">
        <v>13</v>
      </c>
      <c r="D30" s="112" t="s">
        <v>47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ht="12.75" customHeight="1">
      <c r="A31" s="107"/>
      <c r="B31" s="110"/>
      <c r="C31" s="20" t="s">
        <v>14</v>
      </c>
      <c r="D31" s="112" t="s">
        <v>93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</row>
    <row r="32" spans="1:16" ht="12.75" customHeight="1">
      <c r="A32" s="107"/>
      <c r="B32" s="110"/>
      <c r="C32" s="20" t="s">
        <v>15</v>
      </c>
      <c r="D32" s="115" t="s">
        <v>94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7"/>
    </row>
    <row r="33" spans="1:16" ht="12.75" customHeight="1">
      <c r="A33" s="107"/>
      <c r="B33" s="110"/>
      <c r="C33" s="20" t="s">
        <v>16</v>
      </c>
      <c r="D33" s="118" t="s">
        <v>92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</row>
    <row r="34" spans="1:16" ht="12.75" customHeight="1">
      <c r="A34" s="107"/>
      <c r="B34" s="110"/>
      <c r="C34" s="21" t="s">
        <v>17</v>
      </c>
      <c r="D34" s="121" t="s">
        <v>95</v>
      </c>
      <c r="E34" s="122"/>
      <c r="F34" s="13">
        <f>F35</f>
        <v>5251979</v>
      </c>
      <c r="G34" s="13">
        <f aca="true" t="shared" si="1" ref="G34:P34">G35</f>
        <v>787797</v>
      </c>
      <c r="H34" s="23">
        <f t="shared" si="1"/>
        <v>4464182</v>
      </c>
      <c r="I34" s="13">
        <f t="shared" si="1"/>
        <v>5251979</v>
      </c>
      <c r="J34" s="13">
        <f t="shared" si="1"/>
        <v>787797</v>
      </c>
      <c r="K34" s="13">
        <f t="shared" si="1"/>
        <v>0</v>
      </c>
      <c r="L34" s="13">
        <f t="shared" si="1"/>
        <v>787797</v>
      </c>
      <c r="M34" s="13">
        <f t="shared" si="1"/>
        <v>4464182</v>
      </c>
      <c r="N34" s="13">
        <f t="shared" si="1"/>
        <v>0</v>
      </c>
      <c r="O34" s="13">
        <f t="shared" si="1"/>
        <v>0</v>
      </c>
      <c r="P34" s="14">
        <f t="shared" si="1"/>
        <v>4464182</v>
      </c>
    </row>
    <row r="35" spans="1:16" ht="13.5" customHeight="1" thickBot="1">
      <c r="A35" s="107"/>
      <c r="B35" s="111"/>
      <c r="C35" s="15" t="s">
        <v>30</v>
      </c>
      <c r="D35" s="16"/>
      <c r="E35" s="24"/>
      <c r="F35" s="17">
        <f>SUM(G35:H35)</f>
        <v>5251979</v>
      </c>
      <c r="G35" s="25">
        <v>787797</v>
      </c>
      <c r="H35" s="17">
        <v>4464182</v>
      </c>
      <c r="I35" s="26">
        <f>SUM(J35+M35)</f>
        <v>5251979</v>
      </c>
      <c r="J35" s="17">
        <f>SUM(K35:L35)</f>
        <v>787797</v>
      </c>
      <c r="K35" s="16">
        <v>0</v>
      </c>
      <c r="L35" s="17">
        <v>787797</v>
      </c>
      <c r="M35" s="16">
        <f>SUM(N35+O35+P35)</f>
        <v>4464182</v>
      </c>
      <c r="N35" s="16">
        <v>0</v>
      </c>
      <c r="O35" s="16">
        <v>0</v>
      </c>
      <c r="P35" s="18">
        <v>4464182</v>
      </c>
    </row>
    <row r="36" spans="1:16" ht="12.75" customHeight="1">
      <c r="A36" s="107"/>
      <c r="B36" s="110">
        <v>5</v>
      </c>
      <c r="C36" s="27" t="s">
        <v>13</v>
      </c>
      <c r="D36" s="112" t="s">
        <v>47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</row>
    <row r="37" spans="1:16" ht="12.75" customHeight="1">
      <c r="A37" s="107"/>
      <c r="B37" s="110"/>
      <c r="C37" s="9" t="s">
        <v>14</v>
      </c>
      <c r="D37" s="123" t="s">
        <v>50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</row>
    <row r="38" spans="1:16" ht="12.75" customHeight="1">
      <c r="A38" s="107"/>
      <c r="B38" s="110"/>
      <c r="C38" s="9" t="s">
        <v>15</v>
      </c>
      <c r="D38" s="150" t="s">
        <v>51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2"/>
    </row>
    <row r="39" spans="1:16" ht="12.75" customHeight="1">
      <c r="A39" s="108">
        <v>66</v>
      </c>
      <c r="B39" s="110"/>
      <c r="C39" s="9" t="s">
        <v>16</v>
      </c>
      <c r="D39" s="166" t="s">
        <v>85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8"/>
    </row>
    <row r="40" spans="1:16" ht="12.75" customHeight="1">
      <c r="A40" s="108"/>
      <c r="B40" s="110"/>
      <c r="C40" s="10" t="s">
        <v>17</v>
      </c>
      <c r="D40" s="161" t="s">
        <v>54</v>
      </c>
      <c r="E40" s="161"/>
      <c r="F40" s="13">
        <f>SUM(G40:H40)</f>
        <v>11900000</v>
      </c>
      <c r="G40" s="13">
        <f>SUM(G41:G42)</f>
        <v>4165000</v>
      </c>
      <c r="H40" s="13">
        <f>SUM(H41:H42)</f>
        <v>7735000</v>
      </c>
      <c r="I40" s="11">
        <f>SUM(J40+M40)</f>
        <v>4560000</v>
      </c>
      <c r="J40" s="11">
        <f>SUM(K40+L40)</f>
        <v>1596000</v>
      </c>
      <c r="K40" s="11">
        <v>0</v>
      </c>
      <c r="L40" s="13">
        <f>SUM(L41:L42)</f>
        <v>1596000</v>
      </c>
      <c r="M40" s="11">
        <f>SUM(N40+O40+P40)</f>
        <v>2964000</v>
      </c>
      <c r="N40" s="11">
        <v>0</v>
      </c>
      <c r="O40" s="11">
        <v>0</v>
      </c>
      <c r="P40" s="14">
        <f>SUM(P41:P42)</f>
        <v>2964000</v>
      </c>
    </row>
    <row r="41" spans="1:16" ht="12.75" customHeight="1">
      <c r="A41" s="108"/>
      <c r="B41" s="110"/>
      <c r="C41" s="9" t="s">
        <v>30</v>
      </c>
      <c r="D41" s="28"/>
      <c r="E41" s="12"/>
      <c r="F41" s="12">
        <f>SUM(G41,H41)</f>
        <v>4560000</v>
      </c>
      <c r="G41" s="12">
        <v>1596000</v>
      </c>
      <c r="H41" s="12">
        <v>2964000</v>
      </c>
      <c r="I41" s="28">
        <f>SUM(J41+M41)</f>
        <v>4560000</v>
      </c>
      <c r="J41" s="28">
        <f>SUM(K41+L41)</f>
        <v>1596000</v>
      </c>
      <c r="K41" s="28">
        <v>0</v>
      </c>
      <c r="L41" s="12">
        <v>1596000</v>
      </c>
      <c r="M41" s="28">
        <f>SUM(N41+O41+P41)</f>
        <v>2964000</v>
      </c>
      <c r="N41" s="28">
        <v>0</v>
      </c>
      <c r="O41" s="28">
        <v>0</v>
      </c>
      <c r="P41" s="29">
        <v>2964000</v>
      </c>
    </row>
    <row r="42" spans="1:16" ht="12.75" customHeight="1" thickBot="1">
      <c r="A42" s="108"/>
      <c r="B42" s="110"/>
      <c r="C42" s="15" t="s">
        <v>35</v>
      </c>
      <c r="D42" s="16"/>
      <c r="E42" s="17"/>
      <c r="F42" s="17">
        <f>SUM(G42,H42)</f>
        <v>7340000</v>
      </c>
      <c r="G42" s="17">
        <v>2569000</v>
      </c>
      <c r="H42" s="17">
        <v>4771000</v>
      </c>
      <c r="I42" s="16"/>
      <c r="J42" s="16"/>
      <c r="K42" s="16"/>
      <c r="L42" s="16"/>
      <c r="M42" s="16"/>
      <c r="N42" s="16"/>
      <c r="O42" s="16"/>
      <c r="P42" s="30"/>
    </row>
    <row r="43" spans="1:16" ht="12.75" customHeight="1">
      <c r="A43" s="108"/>
      <c r="B43" s="158">
        <v>6</v>
      </c>
      <c r="C43" s="27" t="s">
        <v>13</v>
      </c>
      <c r="D43" s="112" t="s">
        <v>42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ht="12.75" customHeight="1">
      <c r="A44" s="108"/>
      <c r="B44" s="159"/>
      <c r="C44" s="9" t="s">
        <v>14</v>
      </c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</row>
    <row r="45" spans="1:16" ht="12.75" customHeight="1">
      <c r="A45" s="108"/>
      <c r="B45" s="159"/>
      <c r="C45" s="9" t="s">
        <v>15</v>
      </c>
      <c r="D45" s="150" t="s">
        <v>56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</row>
    <row r="46" spans="1:16" ht="12.75" customHeight="1">
      <c r="A46" s="108"/>
      <c r="B46" s="159"/>
      <c r="C46" s="9" t="s">
        <v>16</v>
      </c>
      <c r="D46" s="132" t="s">
        <v>84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</row>
    <row r="47" spans="1:16" ht="12.75" customHeight="1">
      <c r="A47" s="108"/>
      <c r="B47" s="159"/>
      <c r="C47" s="10" t="s">
        <v>17</v>
      </c>
      <c r="D47" s="31" t="s">
        <v>77</v>
      </c>
      <c r="E47" s="32"/>
      <c r="F47" s="31">
        <f>141500+24500</f>
        <v>166000</v>
      </c>
      <c r="G47" s="31">
        <f>14150+2450</f>
        <v>16600</v>
      </c>
      <c r="H47" s="31">
        <f>127350+22050</f>
        <v>149400</v>
      </c>
      <c r="I47" s="31">
        <f>SUM(J47,M47)</f>
        <v>141500</v>
      </c>
      <c r="J47" s="31">
        <v>14150</v>
      </c>
      <c r="K47" s="33">
        <v>0</v>
      </c>
      <c r="L47" s="31">
        <v>14150</v>
      </c>
      <c r="M47" s="31">
        <f>SUM(N47:P47)</f>
        <v>127350</v>
      </c>
      <c r="N47" s="33">
        <v>0</v>
      </c>
      <c r="O47" s="33">
        <v>0</v>
      </c>
      <c r="P47" s="34">
        <v>127350</v>
      </c>
    </row>
    <row r="48" spans="1:16" ht="12.75" customHeight="1" thickBot="1">
      <c r="A48" s="108"/>
      <c r="B48" s="160"/>
      <c r="C48" s="15" t="s">
        <v>30</v>
      </c>
      <c r="D48" s="16"/>
      <c r="E48" s="24"/>
      <c r="F48" s="17">
        <v>141500</v>
      </c>
      <c r="G48" s="17">
        <v>14150</v>
      </c>
      <c r="H48" s="17">
        <v>127350</v>
      </c>
      <c r="I48" s="35">
        <f>SUM(J48,M48)</f>
        <v>141500</v>
      </c>
      <c r="J48" s="35">
        <v>14150</v>
      </c>
      <c r="K48" s="36">
        <v>0</v>
      </c>
      <c r="L48" s="35">
        <v>14150</v>
      </c>
      <c r="M48" s="35">
        <f>SUM(N48:P48)</f>
        <v>127350</v>
      </c>
      <c r="N48" s="36">
        <v>0</v>
      </c>
      <c r="O48" s="36">
        <v>0</v>
      </c>
      <c r="P48" s="37">
        <v>127350</v>
      </c>
    </row>
    <row r="49" spans="1:16" s="5" customFormat="1" ht="12.75" customHeight="1">
      <c r="A49" s="108"/>
      <c r="B49" s="109">
        <v>7</v>
      </c>
      <c r="C49" s="27" t="s">
        <v>13</v>
      </c>
      <c r="D49" s="174" t="s">
        <v>87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</row>
    <row r="50" spans="1:16" s="5" customFormat="1" ht="12.75" customHeight="1">
      <c r="A50" s="108"/>
      <c r="B50" s="110"/>
      <c r="C50" s="9" t="s">
        <v>14</v>
      </c>
      <c r="D50" s="127" t="s">
        <v>89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s="5" customFormat="1" ht="12.75" customHeight="1">
      <c r="A51" s="108"/>
      <c r="B51" s="110"/>
      <c r="C51" s="9" t="s">
        <v>15</v>
      </c>
      <c r="D51" s="127" t="s">
        <v>90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</row>
    <row r="52" spans="1:16" s="5" customFormat="1" ht="12.75" customHeight="1">
      <c r="A52" s="108"/>
      <c r="B52" s="110"/>
      <c r="C52" s="9" t="s">
        <v>16</v>
      </c>
      <c r="D52" s="129" t="s">
        <v>88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s="5" customFormat="1" ht="12.75" customHeight="1">
      <c r="A53" s="108"/>
      <c r="B53" s="110"/>
      <c r="C53" s="38" t="s">
        <v>17</v>
      </c>
      <c r="D53" s="115"/>
      <c r="E53" s="131"/>
      <c r="F53" s="13">
        <f>SUM(G53:H53)</f>
        <v>562395</v>
      </c>
      <c r="G53" s="13">
        <v>112479</v>
      </c>
      <c r="H53" s="13">
        <v>449916</v>
      </c>
      <c r="I53" s="13">
        <f>SUM(J53,M53)</f>
        <v>112479</v>
      </c>
      <c r="J53" s="13">
        <f>SUM(K53:L53)</f>
        <v>112479</v>
      </c>
      <c r="K53" s="13">
        <f>K54</f>
        <v>0</v>
      </c>
      <c r="L53" s="13">
        <f>L54</f>
        <v>112479</v>
      </c>
      <c r="M53" s="13">
        <f>SUM(N53:P53)</f>
        <v>0</v>
      </c>
      <c r="N53" s="11">
        <v>0</v>
      </c>
      <c r="O53" s="11">
        <v>0</v>
      </c>
      <c r="P53" s="14">
        <v>0</v>
      </c>
    </row>
    <row r="54" spans="1:16" s="5" customFormat="1" ht="12.75" customHeight="1" thickBot="1">
      <c r="A54" s="108"/>
      <c r="B54" s="111"/>
      <c r="C54" s="15" t="s">
        <v>30</v>
      </c>
      <c r="D54" s="16"/>
      <c r="E54" s="24"/>
      <c r="F54" s="17">
        <v>112479</v>
      </c>
      <c r="G54" s="17">
        <v>112479</v>
      </c>
      <c r="H54" s="17">
        <v>0</v>
      </c>
      <c r="I54" s="17">
        <f>SUM(J54,M54)</f>
        <v>112479</v>
      </c>
      <c r="J54" s="17">
        <f>SUM(K54:L54)</f>
        <v>112479</v>
      </c>
      <c r="K54" s="16">
        <v>0</v>
      </c>
      <c r="L54" s="17">
        <v>112479</v>
      </c>
      <c r="M54" s="17">
        <f>SUM(N54:P54)</f>
        <v>0</v>
      </c>
      <c r="N54" s="16">
        <v>0</v>
      </c>
      <c r="O54" s="16">
        <v>0</v>
      </c>
      <c r="P54" s="18">
        <v>0</v>
      </c>
    </row>
    <row r="55" spans="1:16" ht="12.75" customHeight="1">
      <c r="A55" s="108"/>
      <c r="B55" s="110">
        <v>8</v>
      </c>
      <c r="C55" s="27" t="s">
        <v>13</v>
      </c>
      <c r="D55" s="112" t="s">
        <v>47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4"/>
    </row>
    <row r="56" spans="1:16" ht="12.75" customHeight="1">
      <c r="A56" s="108"/>
      <c r="B56" s="110"/>
      <c r="C56" s="9" t="s">
        <v>14</v>
      </c>
      <c r="D56" s="115" t="s">
        <v>60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12.75" customHeight="1">
      <c r="A57" s="108"/>
      <c r="B57" s="110"/>
      <c r="C57" s="9" t="s">
        <v>15</v>
      </c>
      <c r="D57" s="127" t="s">
        <v>59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</row>
    <row r="58" spans="1:16" ht="12.75" customHeight="1">
      <c r="A58" s="108"/>
      <c r="B58" s="110"/>
      <c r="C58" s="9" t="s">
        <v>16</v>
      </c>
      <c r="D58" s="129" t="s">
        <v>66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30"/>
    </row>
    <row r="59" spans="1:16" ht="30.75" customHeight="1">
      <c r="A59" s="108"/>
      <c r="B59" s="110"/>
      <c r="C59" s="10" t="s">
        <v>17</v>
      </c>
      <c r="D59" s="172" t="s">
        <v>78</v>
      </c>
      <c r="E59" s="173"/>
      <c r="F59" s="13">
        <v>379648</v>
      </c>
      <c r="G59" s="13">
        <v>31000</v>
      </c>
      <c r="H59" s="13">
        <v>348648</v>
      </c>
      <c r="I59" s="13">
        <f>SUM(J59,M59)</f>
        <v>162198</v>
      </c>
      <c r="J59" s="13">
        <f>SUM(K59,L59)</f>
        <v>12000</v>
      </c>
      <c r="K59" s="11">
        <v>0</v>
      </c>
      <c r="L59" s="11">
        <v>12000</v>
      </c>
      <c r="M59" s="13">
        <f>SUM(N59:P59)</f>
        <v>150198</v>
      </c>
      <c r="N59" s="11">
        <v>0</v>
      </c>
      <c r="O59" s="11">
        <v>0</v>
      </c>
      <c r="P59" s="39">
        <v>150198</v>
      </c>
    </row>
    <row r="60" spans="1:16" ht="12.75" customHeight="1" thickBot="1">
      <c r="A60" s="108"/>
      <c r="B60" s="110"/>
      <c r="C60" s="15" t="s">
        <v>30</v>
      </c>
      <c r="D60" s="16"/>
      <c r="E60" s="17"/>
      <c r="F60" s="17">
        <f>SUM(G60,H60)</f>
        <v>162198</v>
      </c>
      <c r="G60" s="17">
        <v>12000</v>
      </c>
      <c r="H60" s="17">
        <v>150198</v>
      </c>
      <c r="I60" s="17">
        <f>SUM(J60,M60)</f>
        <v>162198</v>
      </c>
      <c r="J60" s="17">
        <f>SUM(K60,L60)</f>
        <v>12000</v>
      </c>
      <c r="K60" s="16">
        <v>0</v>
      </c>
      <c r="L60" s="16">
        <v>12000</v>
      </c>
      <c r="M60" s="17">
        <f>SUM(N60:P60)</f>
        <v>150198</v>
      </c>
      <c r="N60" s="16">
        <v>0</v>
      </c>
      <c r="O60" s="16">
        <v>0</v>
      </c>
      <c r="P60" s="30">
        <v>150198</v>
      </c>
    </row>
    <row r="61" spans="1:16" ht="12.75" customHeight="1">
      <c r="A61" s="108"/>
      <c r="B61" s="109">
        <v>9</v>
      </c>
      <c r="C61" s="40" t="s">
        <v>13</v>
      </c>
      <c r="D61" s="112" t="s">
        <v>47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4"/>
    </row>
    <row r="62" spans="1:16" ht="12.75" customHeight="1">
      <c r="A62" s="108"/>
      <c r="B62" s="110"/>
      <c r="C62" s="20" t="s">
        <v>14</v>
      </c>
      <c r="D62" s="115" t="s">
        <v>60</v>
      </c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9"/>
    </row>
    <row r="63" spans="1:16" ht="12.75" customHeight="1">
      <c r="A63" s="108"/>
      <c r="B63" s="110"/>
      <c r="C63" s="20" t="s">
        <v>15</v>
      </c>
      <c r="D63" s="115" t="s">
        <v>65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9"/>
    </row>
    <row r="64" spans="1:16" ht="12.75" customHeight="1">
      <c r="A64" s="108"/>
      <c r="B64" s="110"/>
      <c r="C64" s="20" t="s">
        <v>16</v>
      </c>
      <c r="D64" s="118" t="s">
        <v>61</v>
      </c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6"/>
    </row>
    <row r="65" spans="1:16" ht="22.5" customHeight="1">
      <c r="A65" s="108"/>
      <c r="B65" s="110"/>
      <c r="C65" s="41" t="s">
        <v>17</v>
      </c>
      <c r="D65" s="153" t="s">
        <v>79</v>
      </c>
      <c r="E65" s="154"/>
      <c r="F65" s="13">
        <f>SUM(G65,H65)</f>
        <v>1932654</v>
      </c>
      <c r="G65" s="13">
        <f>SUM(G66:G67)</f>
        <v>115973</v>
      </c>
      <c r="H65" s="13">
        <f>SUM(H66:H67)</f>
        <v>1816681</v>
      </c>
      <c r="I65" s="13">
        <f>SUM(J65,M65)</f>
        <v>708151</v>
      </c>
      <c r="J65" s="13">
        <f>SUM(K65,L65)</f>
        <v>96646</v>
      </c>
      <c r="K65" s="11">
        <v>0</v>
      </c>
      <c r="L65" s="11">
        <v>96646</v>
      </c>
      <c r="M65" s="13">
        <f>SUM(N65:P65)</f>
        <v>611505</v>
      </c>
      <c r="N65" s="11">
        <v>0</v>
      </c>
      <c r="O65" s="11">
        <v>0</v>
      </c>
      <c r="P65" s="39">
        <f>P68</f>
        <v>611505</v>
      </c>
    </row>
    <row r="66" spans="1:16" ht="15.75" customHeight="1">
      <c r="A66" s="108"/>
      <c r="B66" s="110"/>
      <c r="C66" s="42" t="s">
        <v>63</v>
      </c>
      <c r="D66" s="43"/>
      <c r="E66" s="43"/>
      <c r="F66" s="12">
        <f>SUM(G66:H66)</f>
        <v>1546124</v>
      </c>
      <c r="G66" s="12">
        <v>96646</v>
      </c>
      <c r="H66" s="12">
        <v>1449478</v>
      </c>
      <c r="I66" s="12"/>
      <c r="J66" s="12"/>
      <c r="K66" s="12"/>
      <c r="L66" s="12"/>
      <c r="M66" s="12"/>
      <c r="N66" s="12"/>
      <c r="O66" s="12"/>
      <c r="P66" s="29"/>
    </row>
    <row r="67" spans="1:16" ht="13.5" customHeight="1">
      <c r="A67" s="108"/>
      <c r="B67" s="110"/>
      <c r="C67" s="42" t="s">
        <v>64</v>
      </c>
      <c r="D67" s="43"/>
      <c r="E67" s="43"/>
      <c r="F67" s="12">
        <f>SUM(G67:H67)</f>
        <v>386530</v>
      </c>
      <c r="G67" s="12">
        <v>19327</v>
      </c>
      <c r="H67" s="12">
        <v>367203</v>
      </c>
      <c r="I67" s="12"/>
      <c r="J67" s="12"/>
      <c r="K67" s="12"/>
      <c r="L67" s="12"/>
      <c r="M67" s="12"/>
      <c r="N67" s="12"/>
      <c r="O67" s="12"/>
      <c r="P67" s="29"/>
    </row>
    <row r="68" spans="1:16" ht="12.75" customHeight="1">
      <c r="A68" s="108"/>
      <c r="B68" s="110"/>
      <c r="C68" s="20" t="s">
        <v>30</v>
      </c>
      <c r="D68" s="44"/>
      <c r="E68" s="45"/>
      <c r="F68" s="46">
        <f>SUM(G68,H68)</f>
        <v>708151</v>
      </c>
      <c r="G68" s="47">
        <f>SUM(G69:G70)</f>
        <v>96646</v>
      </c>
      <c r="H68" s="48">
        <f>SUM(H69:H70)</f>
        <v>611505</v>
      </c>
      <c r="I68" s="12">
        <f>SUM(J68,M68)</f>
        <v>708151</v>
      </c>
      <c r="J68" s="12">
        <f>SUM(J69:J70)</f>
        <v>96646</v>
      </c>
      <c r="K68" s="28">
        <v>0</v>
      </c>
      <c r="L68" s="28">
        <f>SUM(L69:L70)</f>
        <v>96646</v>
      </c>
      <c r="M68" s="12">
        <f>SUM(N68:P68)</f>
        <v>611505</v>
      </c>
      <c r="N68" s="28">
        <v>0</v>
      </c>
      <c r="O68" s="28">
        <v>0</v>
      </c>
      <c r="P68" s="49">
        <f>SUM(P69:P70)</f>
        <v>611505</v>
      </c>
    </row>
    <row r="69" spans="1:16" ht="12.75" customHeight="1">
      <c r="A69" s="108"/>
      <c r="B69" s="110"/>
      <c r="C69" s="42" t="s">
        <v>63</v>
      </c>
      <c r="D69" s="50"/>
      <c r="E69" s="51"/>
      <c r="F69" s="12">
        <f>SUM(G69,H69)</f>
        <v>708151</v>
      </c>
      <c r="G69" s="12">
        <v>96646</v>
      </c>
      <c r="H69" s="12">
        <v>611505</v>
      </c>
      <c r="I69" s="12">
        <f>SUM(J69,M69)</f>
        <v>708151</v>
      </c>
      <c r="J69" s="12">
        <f>SUM(K69,L69)</f>
        <v>96646</v>
      </c>
      <c r="K69" s="28">
        <v>0</v>
      </c>
      <c r="L69" s="50">
        <v>96646</v>
      </c>
      <c r="M69" s="12">
        <f>SUM(N69:P69)</f>
        <v>611505</v>
      </c>
      <c r="N69" s="28">
        <v>0</v>
      </c>
      <c r="O69" s="28">
        <v>0</v>
      </c>
      <c r="P69" s="49">
        <v>611505</v>
      </c>
    </row>
    <row r="70" spans="1:16" ht="12.75" customHeight="1">
      <c r="A70" s="108"/>
      <c r="B70" s="110"/>
      <c r="C70" s="42" t="s">
        <v>64</v>
      </c>
      <c r="D70" s="50"/>
      <c r="E70" s="51"/>
      <c r="F70" s="12">
        <f>SUM(G70,H70)</f>
        <v>0</v>
      </c>
      <c r="G70" s="51">
        <v>0</v>
      </c>
      <c r="H70" s="51">
        <v>0</v>
      </c>
      <c r="I70" s="12">
        <f>SUM(J70,M70)</f>
        <v>0</v>
      </c>
      <c r="J70" s="12">
        <f>SUM(K70,L70)</f>
        <v>0</v>
      </c>
      <c r="K70" s="28">
        <v>0</v>
      </c>
      <c r="L70" s="50">
        <v>0</v>
      </c>
      <c r="M70" s="12">
        <f>SUM(N70:P70)</f>
        <v>0</v>
      </c>
      <c r="N70" s="28">
        <v>0</v>
      </c>
      <c r="O70" s="28">
        <v>0</v>
      </c>
      <c r="P70" s="52">
        <v>0</v>
      </c>
    </row>
    <row r="71" spans="1:16" ht="12.75" customHeight="1">
      <c r="A71" s="108"/>
      <c r="B71" s="110"/>
      <c r="C71" s="42" t="s">
        <v>35</v>
      </c>
      <c r="D71" s="50"/>
      <c r="E71" s="51"/>
      <c r="F71" s="13">
        <f>SUM(F72:F73)</f>
        <v>824503</v>
      </c>
      <c r="G71" s="23">
        <f>SUM(G72:G73)</f>
        <v>19327</v>
      </c>
      <c r="H71" s="23">
        <f>SUM(H72:H73)</f>
        <v>805176</v>
      </c>
      <c r="I71" s="12"/>
      <c r="J71" s="12"/>
      <c r="K71" s="28"/>
      <c r="L71" s="50"/>
      <c r="M71" s="12"/>
      <c r="N71" s="28"/>
      <c r="O71" s="28"/>
      <c r="P71" s="52"/>
    </row>
    <row r="72" spans="1:16" ht="12.75" customHeight="1">
      <c r="A72" s="108"/>
      <c r="B72" s="110"/>
      <c r="C72" s="20" t="s">
        <v>63</v>
      </c>
      <c r="D72" s="50"/>
      <c r="E72" s="51"/>
      <c r="F72" s="12">
        <v>437973</v>
      </c>
      <c r="G72" s="51">
        <v>0</v>
      </c>
      <c r="H72" s="51">
        <v>437973</v>
      </c>
      <c r="I72" s="12"/>
      <c r="J72" s="12"/>
      <c r="K72" s="28"/>
      <c r="L72" s="50"/>
      <c r="M72" s="12"/>
      <c r="N72" s="28"/>
      <c r="O72" s="28"/>
      <c r="P72" s="52"/>
    </row>
    <row r="73" spans="1:16" ht="12.75" customHeight="1">
      <c r="A73" s="108"/>
      <c r="B73" s="110"/>
      <c r="C73" s="53" t="s">
        <v>64</v>
      </c>
      <c r="D73" s="50"/>
      <c r="E73" s="51"/>
      <c r="F73" s="12">
        <v>386530</v>
      </c>
      <c r="G73" s="12">
        <v>19327</v>
      </c>
      <c r="H73" s="12">
        <v>367203</v>
      </c>
      <c r="I73" s="12"/>
      <c r="J73" s="12"/>
      <c r="K73" s="12"/>
      <c r="L73" s="12"/>
      <c r="M73" s="12"/>
      <c r="N73" s="12"/>
      <c r="O73" s="12"/>
      <c r="P73" s="29"/>
    </row>
    <row r="74" spans="1:16" ht="12.75" customHeight="1">
      <c r="A74" s="108"/>
      <c r="B74" s="110"/>
      <c r="C74" s="20" t="s">
        <v>57</v>
      </c>
      <c r="D74" s="50"/>
      <c r="E74" s="51"/>
      <c r="F74" s="23">
        <f>SUM(F75:F76)</f>
        <v>400000</v>
      </c>
      <c r="G74" s="23">
        <f>SUM(G75:G76)</f>
        <v>0</v>
      </c>
      <c r="H74" s="23">
        <f>SUM(H75:H76)</f>
        <v>400000</v>
      </c>
      <c r="I74" s="51"/>
      <c r="J74" s="51"/>
      <c r="K74" s="51"/>
      <c r="L74" s="51"/>
      <c r="M74" s="51"/>
      <c r="N74" s="51"/>
      <c r="O74" s="51"/>
      <c r="P74" s="54"/>
    </row>
    <row r="75" spans="1:16" ht="12.75" customHeight="1">
      <c r="A75" s="108"/>
      <c r="B75" s="110"/>
      <c r="C75" s="53" t="s">
        <v>63</v>
      </c>
      <c r="D75" s="50"/>
      <c r="E75" s="51"/>
      <c r="F75" s="51">
        <v>400000</v>
      </c>
      <c r="G75" s="51">
        <v>0</v>
      </c>
      <c r="H75" s="51">
        <v>400000</v>
      </c>
      <c r="I75" s="51"/>
      <c r="J75" s="51"/>
      <c r="K75" s="51"/>
      <c r="L75" s="51"/>
      <c r="M75" s="51"/>
      <c r="N75" s="51"/>
      <c r="O75" s="51"/>
      <c r="P75" s="54"/>
    </row>
    <row r="76" spans="1:16" ht="12.75" customHeight="1" thickBot="1">
      <c r="A76" s="108"/>
      <c r="B76" s="111"/>
      <c r="C76" s="55" t="s">
        <v>64</v>
      </c>
      <c r="D76" s="16"/>
      <c r="E76" s="17"/>
      <c r="F76" s="17">
        <v>0</v>
      </c>
      <c r="G76" s="17">
        <v>0</v>
      </c>
      <c r="H76" s="17">
        <v>0</v>
      </c>
      <c r="I76" s="17"/>
      <c r="J76" s="17"/>
      <c r="K76" s="17"/>
      <c r="L76" s="17"/>
      <c r="M76" s="17"/>
      <c r="N76" s="17"/>
      <c r="O76" s="17"/>
      <c r="P76" s="18"/>
    </row>
    <row r="77" spans="1:16" ht="12.75" customHeight="1">
      <c r="A77" s="108"/>
      <c r="B77" s="109">
        <v>10</v>
      </c>
      <c r="C77" s="40" t="s">
        <v>13</v>
      </c>
      <c r="D77" s="112" t="s">
        <v>47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</row>
    <row r="78" spans="1:16" ht="12.75" customHeight="1">
      <c r="A78" s="108"/>
      <c r="B78" s="110"/>
      <c r="C78" s="20" t="s">
        <v>14</v>
      </c>
      <c r="D78" s="115" t="s">
        <v>60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9"/>
    </row>
    <row r="79" spans="1:16" ht="12.75" customHeight="1">
      <c r="A79" s="108"/>
      <c r="B79" s="110"/>
      <c r="C79" s="20" t="s">
        <v>15</v>
      </c>
      <c r="D79" s="115" t="s">
        <v>59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9"/>
    </row>
    <row r="80" spans="1:16" ht="12.75" customHeight="1">
      <c r="A80" s="108"/>
      <c r="B80" s="110"/>
      <c r="C80" s="20" t="s">
        <v>16</v>
      </c>
      <c r="D80" s="118" t="s">
        <v>62</v>
      </c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6"/>
    </row>
    <row r="81" spans="1:16" ht="28.5" customHeight="1">
      <c r="A81" s="108">
        <v>67</v>
      </c>
      <c r="B81" s="110"/>
      <c r="C81" s="41" t="s">
        <v>17</v>
      </c>
      <c r="D81" s="153" t="s">
        <v>96</v>
      </c>
      <c r="E81" s="154"/>
      <c r="F81" s="56">
        <v>1497210</v>
      </c>
      <c r="G81" s="56">
        <v>224674</v>
      </c>
      <c r="H81" s="56">
        <v>1272536</v>
      </c>
      <c r="I81" s="13">
        <f>SUM(J81,M81)</f>
        <v>840000</v>
      </c>
      <c r="J81" s="13">
        <v>137174</v>
      </c>
      <c r="K81" s="11">
        <v>0</v>
      </c>
      <c r="L81" s="13">
        <v>137174</v>
      </c>
      <c r="M81" s="13">
        <f>SUM(N81:P81)</f>
        <v>702826</v>
      </c>
      <c r="N81" s="11">
        <v>0</v>
      </c>
      <c r="O81" s="11">
        <v>0</v>
      </c>
      <c r="P81" s="14">
        <f>SUM(P84)</f>
        <v>702826</v>
      </c>
    </row>
    <row r="82" spans="1:16" ht="12.75" customHeight="1">
      <c r="A82" s="108"/>
      <c r="B82" s="110"/>
      <c r="C82" s="42" t="s">
        <v>63</v>
      </c>
      <c r="D82" s="57"/>
      <c r="E82" s="57"/>
      <c r="F82" s="58">
        <f aca="true" t="shared" si="2" ref="F82:F89">SUM(G82:H82)</f>
        <v>1246188</v>
      </c>
      <c r="G82" s="12">
        <f>SUM(G85,G87)+15000</f>
        <v>119763</v>
      </c>
      <c r="H82" s="12">
        <f>SUM(H85,H87)+85000</f>
        <v>1126425</v>
      </c>
      <c r="I82" s="12"/>
      <c r="J82" s="12"/>
      <c r="K82" s="28"/>
      <c r="L82" s="12"/>
      <c r="M82" s="12"/>
      <c r="N82" s="12"/>
      <c r="O82" s="12"/>
      <c r="P82" s="29"/>
    </row>
    <row r="83" spans="1:16" ht="12.75" customHeight="1">
      <c r="A83" s="108"/>
      <c r="B83" s="110"/>
      <c r="C83" s="42" t="s">
        <v>64</v>
      </c>
      <c r="D83" s="57"/>
      <c r="E83" s="57"/>
      <c r="F83" s="58">
        <f t="shared" si="2"/>
        <v>251022</v>
      </c>
      <c r="G83" s="12">
        <v>104818</v>
      </c>
      <c r="H83" s="12">
        <v>146204</v>
      </c>
      <c r="I83" s="12"/>
      <c r="J83" s="12"/>
      <c r="K83" s="28"/>
      <c r="L83" s="12"/>
      <c r="M83" s="12"/>
      <c r="N83" s="12"/>
      <c r="O83" s="12"/>
      <c r="P83" s="29"/>
    </row>
    <row r="84" spans="1:16" ht="12.75" customHeight="1">
      <c r="A84" s="108"/>
      <c r="B84" s="110"/>
      <c r="C84" s="20" t="s">
        <v>30</v>
      </c>
      <c r="D84" s="28"/>
      <c r="E84" s="12"/>
      <c r="F84" s="59">
        <f t="shared" si="2"/>
        <v>840000</v>
      </c>
      <c r="G84" s="23">
        <v>137174</v>
      </c>
      <c r="H84" s="23">
        <v>702826</v>
      </c>
      <c r="I84" s="12">
        <f>SUM(J84,M84)</f>
        <v>840000</v>
      </c>
      <c r="J84" s="12">
        <f>SUM(K84:L84)</f>
        <v>137174</v>
      </c>
      <c r="K84" s="28">
        <v>0</v>
      </c>
      <c r="L84" s="12">
        <f>SUM(L85:L86)</f>
        <v>137174</v>
      </c>
      <c r="M84" s="12">
        <f>SUM(N84:P84)</f>
        <v>702826</v>
      </c>
      <c r="N84" s="28">
        <v>0</v>
      </c>
      <c r="O84" s="28">
        <v>0</v>
      </c>
      <c r="P84" s="29">
        <f>SUM(P85:P86)</f>
        <v>702826</v>
      </c>
    </row>
    <row r="85" spans="1:16" ht="12.75" customHeight="1">
      <c r="A85" s="108"/>
      <c r="B85" s="110"/>
      <c r="C85" s="42" t="s">
        <v>63</v>
      </c>
      <c r="D85" s="50"/>
      <c r="E85" s="51"/>
      <c r="F85" s="58">
        <f t="shared" si="2"/>
        <v>588978</v>
      </c>
      <c r="G85" s="12">
        <v>32356</v>
      </c>
      <c r="H85" s="58">
        <v>556622</v>
      </c>
      <c r="I85" s="58">
        <f>SUM(J85,M85)</f>
        <v>588978</v>
      </c>
      <c r="J85" s="12">
        <f>SUM(K85:L85)</f>
        <v>32356</v>
      </c>
      <c r="K85" s="28">
        <v>0</v>
      </c>
      <c r="L85" s="12">
        <v>32356</v>
      </c>
      <c r="M85" s="12">
        <f>SUM(N85:P85)</f>
        <v>556622</v>
      </c>
      <c r="N85" s="28">
        <v>0</v>
      </c>
      <c r="O85" s="28">
        <v>0</v>
      </c>
      <c r="P85" s="54">
        <v>556622</v>
      </c>
    </row>
    <row r="86" spans="1:16" ht="12.75" customHeight="1">
      <c r="A86" s="108"/>
      <c r="B86" s="110"/>
      <c r="C86" s="42" t="s">
        <v>64</v>
      </c>
      <c r="D86" s="50"/>
      <c r="E86" s="51"/>
      <c r="F86" s="58">
        <f t="shared" si="2"/>
        <v>251022</v>
      </c>
      <c r="G86" s="12">
        <v>104818</v>
      </c>
      <c r="H86" s="58">
        <v>146204</v>
      </c>
      <c r="I86" s="58">
        <f>SUM(J86,M86)</f>
        <v>251022</v>
      </c>
      <c r="J86" s="12">
        <f>SUM(K86:L86)</f>
        <v>104818</v>
      </c>
      <c r="K86" s="28">
        <v>0</v>
      </c>
      <c r="L86" s="51">
        <v>104818</v>
      </c>
      <c r="M86" s="12">
        <f>SUM(N86:P86)</f>
        <v>146204</v>
      </c>
      <c r="N86" s="28">
        <v>0</v>
      </c>
      <c r="O86" s="28">
        <v>0</v>
      </c>
      <c r="P86" s="54">
        <v>146204</v>
      </c>
    </row>
    <row r="87" spans="1:16" ht="12.75" customHeight="1">
      <c r="A87" s="108"/>
      <c r="B87" s="110"/>
      <c r="C87" s="20" t="s">
        <v>35</v>
      </c>
      <c r="D87" s="50"/>
      <c r="E87" s="51"/>
      <c r="F87" s="60">
        <f t="shared" si="2"/>
        <v>557210</v>
      </c>
      <c r="G87" s="23">
        <f>SUM(G88:G89)</f>
        <v>72407</v>
      </c>
      <c r="H87" s="23">
        <f>SUM(H88:H89)</f>
        <v>484803</v>
      </c>
      <c r="I87" s="58"/>
      <c r="J87" s="12"/>
      <c r="K87" s="28"/>
      <c r="L87" s="51"/>
      <c r="M87" s="12"/>
      <c r="N87" s="28"/>
      <c r="O87" s="28"/>
      <c r="P87" s="54"/>
    </row>
    <row r="88" spans="1:16" ht="12.75" customHeight="1">
      <c r="A88" s="108"/>
      <c r="B88" s="110"/>
      <c r="C88" s="42" t="s">
        <v>63</v>
      </c>
      <c r="D88" s="50"/>
      <c r="E88" s="51"/>
      <c r="F88" s="12">
        <f t="shared" si="2"/>
        <v>557210</v>
      </c>
      <c r="G88" s="12">
        <v>72407</v>
      </c>
      <c r="H88" s="12">
        <v>484803</v>
      </c>
      <c r="I88" s="58"/>
      <c r="J88" s="12"/>
      <c r="K88" s="28"/>
      <c r="L88" s="51"/>
      <c r="M88" s="12"/>
      <c r="N88" s="28"/>
      <c r="O88" s="28"/>
      <c r="P88" s="54"/>
    </row>
    <row r="89" spans="1:16" ht="12.75" customHeight="1" thickBot="1">
      <c r="A89" s="108"/>
      <c r="B89" s="111"/>
      <c r="C89" s="15" t="s">
        <v>64</v>
      </c>
      <c r="D89" s="50"/>
      <c r="E89" s="51"/>
      <c r="F89" s="17">
        <f t="shared" si="2"/>
        <v>0</v>
      </c>
      <c r="G89" s="61">
        <v>0</v>
      </c>
      <c r="H89" s="61">
        <v>0</v>
      </c>
      <c r="I89" s="12"/>
      <c r="J89" s="12"/>
      <c r="K89" s="28"/>
      <c r="L89" s="51"/>
      <c r="M89" s="12"/>
      <c r="N89" s="28"/>
      <c r="O89" s="28"/>
      <c r="P89" s="54"/>
    </row>
    <row r="90" spans="1:16" ht="12.75" customHeight="1">
      <c r="A90" s="108"/>
      <c r="B90" s="109">
        <v>11</v>
      </c>
      <c r="C90" s="40" t="s">
        <v>13</v>
      </c>
      <c r="D90" s="135" t="s">
        <v>47</v>
      </c>
      <c r="E90" s="136"/>
      <c r="F90" s="113"/>
      <c r="G90" s="113"/>
      <c r="H90" s="113"/>
      <c r="I90" s="136"/>
      <c r="J90" s="136"/>
      <c r="K90" s="136"/>
      <c r="L90" s="136"/>
      <c r="M90" s="136"/>
      <c r="N90" s="136"/>
      <c r="O90" s="136"/>
      <c r="P90" s="137"/>
    </row>
    <row r="91" spans="1:16" ht="12.75" customHeight="1">
      <c r="A91" s="108"/>
      <c r="B91" s="110"/>
      <c r="C91" s="20" t="s">
        <v>14</v>
      </c>
      <c r="D91" s="115" t="s">
        <v>69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9"/>
    </row>
    <row r="92" spans="1:16" ht="12.75" customHeight="1">
      <c r="A92" s="108"/>
      <c r="B92" s="110"/>
      <c r="C92" s="20" t="s">
        <v>15</v>
      </c>
      <c r="D92" s="115" t="s">
        <v>70</v>
      </c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9"/>
    </row>
    <row r="93" spans="1:16" ht="12.75" customHeight="1">
      <c r="A93" s="108"/>
      <c r="B93" s="110"/>
      <c r="C93" s="20" t="s">
        <v>16</v>
      </c>
      <c r="D93" s="140" t="s">
        <v>73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2"/>
    </row>
    <row r="94" spans="1:16" ht="12.75" customHeight="1">
      <c r="A94" s="108"/>
      <c r="B94" s="110"/>
      <c r="C94" s="41" t="s">
        <v>17</v>
      </c>
      <c r="D94" s="121" t="s">
        <v>68</v>
      </c>
      <c r="E94" s="122"/>
      <c r="F94" s="13">
        <v>1700000</v>
      </c>
      <c r="G94" s="13">
        <v>255000</v>
      </c>
      <c r="H94" s="13">
        <v>1445000</v>
      </c>
      <c r="I94" s="23">
        <v>250000</v>
      </c>
      <c r="J94" s="23">
        <v>37500</v>
      </c>
      <c r="K94" s="11">
        <v>0</v>
      </c>
      <c r="L94" s="23">
        <v>37500</v>
      </c>
      <c r="M94" s="23">
        <v>212500</v>
      </c>
      <c r="N94" s="11">
        <v>0</v>
      </c>
      <c r="O94" s="11">
        <v>0</v>
      </c>
      <c r="P94" s="62">
        <v>212500</v>
      </c>
    </row>
    <row r="95" spans="1:16" ht="12.75" customHeight="1">
      <c r="A95" s="108"/>
      <c r="B95" s="110"/>
      <c r="C95" s="42" t="s">
        <v>30</v>
      </c>
      <c r="D95" s="50"/>
      <c r="E95" s="51"/>
      <c r="F95" s="51">
        <v>250000</v>
      </c>
      <c r="G95" s="51">
        <v>37500</v>
      </c>
      <c r="H95" s="51">
        <v>212500</v>
      </c>
      <c r="I95" s="51">
        <v>250000</v>
      </c>
      <c r="J95" s="51">
        <v>37500</v>
      </c>
      <c r="K95" s="63">
        <v>0</v>
      </c>
      <c r="L95" s="51">
        <v>37500</v>
      </c>
      <c r="M95" s="51">
        <v>212500</v>
      </c>
      <c r="N95" s="63">
        <v>0</v>
      </c>
      <c r="O95" s="63">
        <v>0</v>
      </c>
      <c r="P95" s="54">
        <v>212500</v>
      </c>
    </row>
    <row r="96" spans="1:16" ht="12.75" customHeight="1">
      <c r="A96" s="108"/>
      <c r="B96" s="110"/>
      <c r="C96" s="20" t="s">
        <v>35</v>
      </c>
      <c r="D96" s="28"/>
      <c r="E96" s="12"/>
      <c r="F96" s="12">
        <v>900000</v>
      </c>
      <c r="G96" s="12">
        <v>135000</v>
      </c>
      <c r="H96" s="12">
        <v>765000</v>
      </c>
      <c r="I96" s="12"/>
      <c r="J96" s="12"/>
      <c r="K96" s="28"/>
      <c r="L96" s="12"/>
      <c r="M96" s="12"/>
      <c r="N96" s="28"/>
      <c r="O96" s="28"/>
      <c r="P96" s="29"/>
    </row>
    <row r="97" spans="1:16" ht="12.75" customHeight="1" thickBot="1">
      <c r="A97" s="108"/>
      <c r="B97" s="111"/>
      <c r="C97" s="64" t="s">
        <v>57</v>
      </c>
      <c r="D97" s="16"/>
      <c r="E97" s="17"/>
      <c r="F97" s="17">
        <v>550000</v>
      </c>
      <c r="G97" s="17">
        <v>82500</v>
      </c>
      <c r="H97" s="17">
        <v>467500</v>
      </c>
      <c r="I97" s="17"/>
      <c r="J97" s="17"/>
      <c r="K97" s="16"/>
      <c r="L97" s="17"/>
      <c r="M97" s="17"/>
      <c r="N97" s="16"/>
      <c r="O97" s="16"/>
      <c r="P97" s="18"/>
    </row>
    <row r="98" spans="1:16" ht="12.75" customHeight="1">
      <c r="A98" s="108"/>
      <c r="B98" s="110">
        <v>12</v>
      </c>
      <c r="C98" s="40" t="s">
        <v>13</v>
      </c>
      <c r="D98" s="112" t="s">
        <v>47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4"/>
    </row>
    <row r="99" spans="1:16" ht="12.75" customHeight="1">
      <c r="A99" s="108"/>
      <c r="B99" s="110"/>
      <c r="C99" s="20" t="s">
        <v>14</v>
      </c>
      <c r="D99" s="123" t="s">
        <v>69</v>
      </c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</row>
    <row r="100" spans="1:16" ht="12.75" customHeight="1">
      <c r="A100" s="108"/>
      <c r="B100" s="110"/>
      <c r="C100" s="20" t="s">
        <v>15</v>
      </c>
      <c r="D100" s="150" t="s">
        <v>71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2"/>
    </row>
    <row r="101" spans="1:16" ht="12.75" customHeight="1">
      <c r="A101" s="108"/>
      <c r="B101" s="110"/>
      <c r="C101" s="20" t="s">
        <v>16</v>
      </c>
      <c r="D101" s="132" t="s">
        <v>74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4"/>
    </row>
    <row r="102" spans="1:16" ht="12.75" customHeight="1">
      <c r="A102" s="108"/>
      <c r="B102" s="110"/>
      <c r="C102" s="41" t="s">
        <v>17</v>
      </c>
      <c r="D102" s="121" t="s">
        <v>68</v>
      </c>
      <c r="E102" s="122"/>
      <c r="F102" s="13">
        <f>SUM(F103:F104)</f>
        <v>323644</v>
      </c>
      <c r="G102" s="13">
        <f>SUM(G103:G104)</f>
        <v>49644</v>
      </c>
      <c r="H102" s="13">
        <f>SUM(H103:H104)</f>
        <v>274000</v>
      </c>
      <c r="I102" s="13">
        <f>SUM(I103)</f>
        <v>178667</v>
      </c>
      <c r="J102" s="13">
        <f>SUM(K102:L102)</f>
        <v>27894</v>
      </c>
      <c r="K102" s="11">
        <v>0</v>
      </c>
      <c r="L102" s="13">
        <f>SUM(L103)</f>
        <v>27894</v>
      </c>
      <c r="M102" s="13">
        <f>SUM(N102:P102)</f>
        <v>150773</v>
      </c>
      <c r="N102" s="65">
        <v>0</v>
      </c>
      <c r="O102" s="11">
        <v>0</v>
      </c>
      <c r="P102" s="14">
        <f>SUM(P103)</f>
        <v>150773</v>
      </c>
    </row>
    <row r="103" spans="1:16" s="5" customFormat="1" ht="12.75" customHeight="1">
      <c r="A103" s="108"/>
      <c r="B103" s="110"/>
      <c r="C103" s="20" t="s">
        <v>30</v>
      </c>
      <c r="D103" s="28"/>
      <c r="E103" s="12"/>
      <c r="F103" s="12">
        <f>SUM(G103:H103)</f>
        <v>178667</v>
      </c>
      <c r="G103" s="12">
        <f>SUM(J103)</f>
        <v>27894</v>
      </c>
      <c r="H103" s="12">
        <f>SUM(M103)</f>
        <v>150773</v>
      </c>
      <c r="I103" s="12">
        <f>SUM(J103+M103)</f>
        <v>178667</v>
      </c>
      <c r="J103" s="12">
        <f>SUM(K103:L103)</f>
        <v>27894</v>
      </c>
      <c r="K103" s="28">
        <v>0</v>
      </c>
      <c r="L103" s="12">
        <v>27894</v>
      </c>
      <c r="M103" s="12">
        <f>SUM(N103:P103)</f>
        <v>150773</v>
      </c>
      <c r="N103" s="66">
        <v>0</v>
      </c>
      <c r="O103" s="28">
        <v>0</v>
      </c>
      <c r="P103" s="29">
        <v>150773</v>
      </c>
    </row>
    <row r="104" spans="1:16" ht="12.75" customHeight="1" thickBot="1">
      <c r="A104" s="108"/>
      <c r="B104" s="111"/>
      <c r="C104" s="67" t="s">
        <v>35</v>
      </c>
      <c r="D104" s="16"/>
      <c r="E104" s="17"/>
      <c r="F104" s="17">
        <v>144977</v>
      </c>
      <c r="G104" s="17">
        <v>21750</v>
      </c>
      <c r="H104" s="17">
        <v>123227</v>
      </c>
      <c r="I104" s="17"/>
      <c r="J104" s="17"/>
      <c r="K104" s="16"/>
      <c r="L104" s="17"/>
      <c r="M104" s="17"/>
      <c r="N104" s="68"/>
      <c r="O104" s="16"/>
      <c r="P104" s="18"/>
    </row>
    <row r="105" spans="1:16" ht="12.75" customHeight="1">
      <c r="A105" s="108"/>
      <c r="B105" s="109">
        <v>13</v>
      </c>
      <c r="C105" s="40" t="s">
        <v>13</v>
      </c>
      <c r="D105" s="135" t="s">
        <v>47</v>
      </c>
      <c r="E105" s="136"/>
      <c r="F105" s="136"/>
      <c r="G105" s="136"/>
      <c r="H105" s="136"/>
      <c r="I105" s="136"/>
      <c r="J105" s="136"/>
      <c r="K105" s="136"/>
      <c r="L105" s="136"/>
      <c r="M105" s="113"/>
      <c r="N105" s="136"/>
      <c r="O105" s="136"/>
      <c r="P105" s="137"/>
    </row>
    <row r="106" spans="1:16" ht="12.75" customHeight="1">
      <c r="A106" s="108"/>
      <c r="B106" s="110"/>
      <c r="C106" s="20" t="s">
        <v>14</v>
      </c>
      <c r="D106" s="123" t="s">
        <v>69</v>
      </c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</row>
    <row r="107" spans="1:16" ht="12.75" customHeight="1">
      <c r="A107" s="108"/>
      <c r="B107" s="110"/>
      <c r="C107" s="20" t="s">
        <v>15</v>
      </c>
      <c r="D107" s="150" t="s">
        <v>72</v>
      </c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2"/>
    </row>
    <row r="108" spans="1:16" ht="12.75" customHeight="1">
      <c r="A108" s="108"/>
      <c r="B108" s="110"/>
      <c r="C108" s="20" t="s">
        <v>16</v>
      </c>
      <c r="D108" s="132" t="s">
        <v>75</v>
      </c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4"/>
    </row>
    <row r="109" spans="1:16" ht="12.75" customHeight="1">
      <c r="A109" s="108"/>
      <c r="B109" s="110"/>
      <c r="C109" s="41" t="s">
        <v>17</v>
      </c>
      <c r="D109" s="121" t="s">
        <v>68</v>
      </c>
      <c r="E109" s="122"/>
      <c r="F109" s="13">
        <f>SUM(F110:F112)</f>
        <v>874566</v>
      </c>
      <c r="G109" s="13">
        <f>SUM(G110:G112)</f>
        <v>49600</v>
      </c>
      <c r="H109" s="13">
        <f>SUM(H110:H112)</f>
        <v>824966</v>
      </c>
      <c r="I109" s="13">
        <v>145760</v>
      </c>
      <c r="J109" s="13">
        <f>SUM(K109:L109)</f>
        <v>9600</v>
      </c>
      <c r="K109" s="11">
        <v>0</v>
      </c>
      <c r="L109" s="13">
        <f>SUM(L110)</f>
        <v>9600</v>
      </c>
      <c r="M109" s="13">
        <f>SUM(N109:P109)</f>
        <v>136160</v>
      </c>
      <c r="N109" s="11">
        <v>0</v>
      </c>
      <c r="O109" s="11">
        <v>0</v>
      </c>
      <c r="P109" s="14">
        <f>SUM(P110)</f>
        <v>136160</v>
      </c>
    </row>
    <row r="110" spans="1:16" s="5" customFormat="1" ht="12.75" customHeight="1">
      <c r="A110" s="108"/>
      <c r="B110" s="110"/>
      <c r="C110" s="20" t="s">
        <v>30</v>
      </c>
      <c r="D110" s="28"/>
      <c r="E110" s="12"/>
      <c r="F110" s="12">
        <f>SUM(G110:H110)</f>
        <v>145760</v>
      </c>
      <c r="G110" s="12">
        <f>SUM(J110)</f>
        <v>9600</v>
      </c>
      <c r="H110" s="12">
        <f>SUM(M110)</f>
        <v>136160</v>
      </c>
      <c r="I110" s="12">
        <v>145760</v>
      </c>
      <c r="J110" s="12">
        <f>SUM(K110:L110)</f>
        <v>9600</v>
      </c>
      <c r="K110" s="28">
        <v>0</v>
      </c>
      <c r="L110" s="12">
        <v>9600</v>
      </c>
      <c r="M110" s="12">
        <f>SUM(N110:P110)</f>
        <v>136160</v>
      </c>
      <c r="N110" s="28">
        <v>0</v>
      </c>
      <c r="O110" s="28">
        <v>0</v>
      </c>
      <c r="P110" s="29">
        <v>136160</v>
      </c>
    </row>
    <row r="111" spans="1:16" ht="12.75" customHeight="1">
      <c r="A111" s="108"/>
      <c r="B111" s="110"/>
      <c r="C111" s="20" t="s">
        <v>35</v>
      </c>
      <c r="D111" s="28"/>
      <c r="E111" s="12"/>
      <c r="F111" s="12">
        <v>437283</v>
      </c>
      <c r="G111" s="12">
        <v>24000</v>
      </c>
      <c r="H111" s="12">
        <v>413283</v>
      </c>
      <c r="I111" s="12"/>
      <c r="J111" s="12"/>
      <c r="K111" s="28"/>
      <c r="L111" s="12"/>
      <c r="M111" s="12"/>
      <c r="N111" s="28"/>
      <c r="O111" s="28"/>
      <c r="P111" s="29"/>
    </row>
    <row r="112" spans="1:16" ht="12.75" customHeight="1" thickBot="1">
      <c r="A112" s="108"/>
      <c r="B112" s="111"/>
      <c r="C112" s="67" t="s">
        <v>57</v>
      </c>
      <c r="D112" s="16"/>
      <c r="E112" s="17"/>
      <c r="F112" s="17">
        <v>291523</v>
      </c>
      <c r="G112" s="17">
        <v>16000</v>
      </c>
      <c r="H112" s="17">
        <v>275523</v>
      </c>
      <c r="I112" s="17"/>
      <c r="J112" s="17"/>
      <c r="K112" s="16"/>
      <c r="L112" s="17"/>
      <c r="M112" s="17"/>
      <c r="N112" s="16"/>
      <c r="O112" s="16"/>
      <c r="P112" s="18"/>
    </row>
    <row r="113" spans="1:16" ht="12.75" customHeight="1">
      <c r="A113" s="108"/>
      <c r="B113" s="109">
        <v>14</v>
      </c>
      <c r="C113" s="40" t="s">
        <v>13</v>
      </c>
      <c r="D113" s="145" t="s">
        <v>67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6"/>
    </row>
    <row r="114" spans="1:16" ht="12.75" customHeight="1">
      <c r="A114" s="108"/>
      <c r="B114" s="110"/>
      <c r="C114" s="20" t="s">
        <v>14</v>
      </c>
      <c r="D114" s="145" t="s">
        <v>100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6"/>
    </row>
    <row r="115" spans="1:16" ht="12.75" customHeight="1">
      <c r="A115" s="108"/>
      <c r="B115" s="110"/>
      <c r="C115" s="20" t="s">
        <v>15</v>
      </c>
      <c r="D115" s="115" t="s">
        <v>102</v>
      </c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9"/>
    </row>
    <row r="116" spans="1:16" ht="12.75" customHeight="1">
      <c r="A116" s="108"/>
      <c r="B116" s="110"/>
      <c r="C116" s="20" t="s">
        <v>16</v>
      </c>
      <c r="D116" s="147" t="s">
        <v>101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9"/>
    </row>
    <row r="117" spans="1:16" ht="12.75" customHeight="1">
      <c r="A117" s="108"/>
      <c r="B117" s="110"/>
      <c r="C117" s="41" t="s">
        <v>17</v>
      </c>
      <c r="D117" s="121" t="s">
        <v>68</v>
      </c>
      <c r="E117" s="122"/>
      <c r="F117" s="13">
        <f>SUM(G117:H117)</f>
        <v>370455</v>
      </c>
      <c r="G117" s="13">
        <f>SUM(G118:G119)</f>
        <v>74091</v>
      </c>
      <c r="H117" s="13">
        <f>SUM(H118:H119)</f>
        <v>296364</v>
      </c>
      <c r="I117" s="13">
        <f>SUM(J117,M117)</f>
        <v>185229</v>
      </c>
      <c r="J117" s="13">
        <f>SUM(K117:L117)</f>
        <v>37046</v>
      </c>
      <c r="K117" s="11">
        <f>SUM(K118:K119)</f>
        <v>0</v>
      </c>
      <c r="L117" s="13">
        <f>SUM(L118:L119)</f>
        <v>37046</v>
      </c>
      <c r="M117" s="13">
        <f>SUM(N117:P117)</f>
        <v>148183</v>
      </c>
      <c r="N117" s="11">
        <f>SUM(N118:N119)</f>
        <v>0</v>
      </c>
      <c r="O117" s="11">
        <f>SUM(O118:O119)</f>
        <v>0</v>
      </c>
      <c r="P117" s="39">
        <f>SUM(P118:P119)</f>
        <v>148183</v>
      </c>
    </row>
    <row r="118" spans="1:16" ht="12.75" customHeight="1">
      <c r="A118" s="108"/>
      <c r="B118" s="110"/>
      <c r="C118" s="20" t="s">
        <v>30</v>
      </c>
      <c r="D118" s="28"/>
      <c r="E118" s="12"/>
      <c r="F118" s="12">
        <f>SUM(G118:H118)</f>
        <v>185229</v>
      </c>
      <c r="G118" s="12">
        <v>37046</v>
      </c>
      <c r="H118" s="12">
        <v>148183</v>
      </c>
      <c r="I118" s="12">
        <f>SUM(J118,M118)</f>
        <v>185229</v>
      </c>
      <c r="J118" s="12">
        <f>SUM(K118:L118)</f>
        <v>37046</v>
      </c>
      <c r="K118" s="69">
        <v>0</v>
      </c>
      <c r="L118" s="12">
        <v>37046</v>
      </c>
      <c r="M118" s="12">
        <f>SUM(N118:P118)</f>
        <v>148183</v>
      </c>
      <c r="N118" s="69">
        <v>0</v>
      </c>
      <c r="O118" s="69">
        <v>0</v>
      </c>
      <c r="P118" s="29">
        <v>148183</v>
      </c>
    </row>
    <row r="119" spans="1:16" ht="12.75" customHeight="1" thickBot="1">
      <c r="A119" s="108"/>
      <c r="B119" s="111"/>
      <c r="C119" s="67" t="s">
        <v>35</v>
      </c>
      <c r="D119" s="16"/>
      <c r="E119" s="17"/>
      <c r="F119" s="17">
        <f>SUM(G119:H119)</f>
        <v>185226</v>
      </c>
      <c r="G119" s="17">
        <v>37045</v>
      </c>
      <c r="H119" s="17">
        <v>148181</v>
      </c>
      <c r="I119" s="17"/>
      <c r="J119" s="17"/>
      <c r="K119" s="16"/>
      <c r="L119" s="17"/>
      <c r="M119" s="17"/>
      <c r="N119" s="16"/>
      <c r="O119" s="16"/>
      <c r="P119" s="18"/>
    </row>
    <row r="120" spans="1:16" ht="12.75" customHeight="1">
      <c r="A120" s="108"/>
      <c r="B120" s="176">
        <v>15</v>
      </c>
      <c r="C120" s="27" t="s">
        <v>13</v>
      </c>
      <c r="D120" s="145" t="s">
        <v>67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6"/>
    </row>
    <row r="121" spans="1:16" ht="12.75" customHeight="1">
      <c r="A121" s="108"/>
      <c r="B121" s="177"/>
      <c r="C121" s="9" t="s">
        <v>14</v>
      </c>
      <c r="D121" s="179" t="s">
        <v>98</v>
      </c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</row>
    <row r="122" spans="1:16" ht="15.75" customHeight="1">
      <c r="A122" s="108"/>
      <c r="B122" s="177"/>
      <c r="C122" s="9" t="s">
        <v>15</v>
      </c>
      <c r="D122" s="169" t="s">
        <v>99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9"/>
    </row>
    <row r="123" spans="1:16" ht="12.75" customHeight="1">
      <c r="A123" s="108"/>
      <c r="B123" s="177"/>
      <c r="C123" s="9" t="s">
        <v>16</v>
      </c>
      <c r="D123" s="147" t="s">
        <v>86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9"/>
    </row>
    <row r="124" spans="1:16" ht="12.75" customHeight="1">
      <c r="A124" s="107">
        <v>68</v>
      </c>
      <c r="B124" s="177"/>
      <c r="C124" s="10" t="s">
        <v>17</v>
      </c>
      <c r="D124" s="121" t="s">
        <v>68</v>
      </c>
      <c r="E124" s="122"/>
      <c r="F124" s="13">
        <v>926598</v>
      </c>
      <c r="G124" s="13">
        <v>0</v>
      </c>
      <c r="H124" s="13">
        <v>926598</v>
      </c>
      <c r="I124" s="13">
        <v>182223</v>
      </c>
      <c r="J124" s="13">
        <v>0</v>
      </c>
      <c r="K124" s="11">
        <v>0</v>
      </c>
      <c r="L124" s="13">
        <v>0</v>
      </c>
      <c r="M124" s="13">
        <v>182223</v>
      </c>
      <c r="N124" s="11">
        <v>0</v>
      </c>
      <c r="O124" s="11">
        <v>0</v>
      </c>
      <c r="P124" s="13">
        <v>182223</v>
      </c>
    </row>
    <row r="125" spans="1:16" ht="12.75" customHeight="1" thickBot="1">
      <c r="A125" s="107"/>
      <c r="B125" s="178"/>
      <c r="C125" s="15" t="s">
        <v>30</v>
      </c>
      <c r="D125" s="16"/>
      <c r="E125" s="17"/>
      <c r="F125" s="17">
        <v>182223</v>
      </c>
      <c r="G125" s="17">
        <v>0</v>
      </c>
      <c r="H125" s="17">
        <v>182223</v>
      </c>
      <c r="I125" s="17">
        <v>182223</v>
      </c>
      <c r="J125" s="17">
        <v>0</v>
      </c>
      <c r="K125" s="16">
        <v>0</v>
      </c>
      <c r="L125" s="17">
        <v>0</v>
      </c>
      <c r="M125" s="17">
        <v>182223</v>
      </c>
      <c r="N125" s="16">
        <v>0</v>
      </c>
      <c r="O125" s="16">
        <v>0</v>
      </c>
      <c r="P125" s="17">
        <v>182223</v>
      </c>
    </row>
    <row r="126" spans="1:16" ht="12.75" customHeight="1">
      <c r="A126" s="107"/>
      <c r="B126" s="143">
        <v>16</v>
      </c>
      <c r="C126" s="27" t="s">
        <v>13</v>
      </c>
      <c r="D126" s="112" t="s">
        <v>47</v>
      </c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4"/>
    </row>
    <row r="127" spans="1:16" ht="12.75" customHeight="1">
      <c r="A127" s="107"/>
      <c r="B127" s="143"/>
      <c r="C127" s="9" t="s">
        <v>14</v>
      </c>
      <c r="D127" s="145" t="s">
        <v>80</v>
      </c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6"/>
    </row>
    <row r="128" spans="1:16" ht="12.75" customHeight="1">
      <c r="A128" s="107"/>
      <c r="B128" s="143"/>
      <c r="C128" s="9" t="s">
        <v>15</v>
      </c>
      <c r="D128" s="115" t="s">
        <v>81</v>
      </c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9"/>
    </row>
    <row r="129" spans="1:16" ht="12.75" customHeight="1">
      <c r="A129" s="107"/>
      <c r="B129" s="143"/>
      <c r="C129" s="9" t="s">
        <v>16</v>
      </c>
      <c r="D129" s="147" t="s">
        <v>83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9"/>
    </row>
    <row r="130" spans="1:16" ht="12.75" customHeight="1">
      <c r="A130" s="107"/>
      <c r="B130" s="143"/>
      <c r="C130" s="10" t="s">
        <v>17</v>
      </c>
      <c r="D130" s="121" t="s">
        <v>82</v>
      </c>
      <c r="E130" s="122"/>
      <c r="F130" s="13">
        <f>SUM(G130:H130)</f>
        <v>1273445</v>
      </c>
      <c r="G130" s="13">
        <v>174342</v>
      </c>
      <c r="H130" s="13">
        <v>1099103</v>
      </c>
      <c r="I130" s="13">
        <f>SUM(J130+M130)</f>
        <v>650348</v>
      </c>
      <c r="J130" s="13">
        <f>SUM(J131:J132)</f>
        <v>96192</v>
      </c>
      <c r="K130" s="13">
        <f aca="true" t="shared" si="3" ref="K130:P130">SUM(K131:K132)</f>
        <v>0</v>
      </c>
      <c r="L130" s="13">
        <f t="shared" si="3"/>
        <v>96192</v>
      </c>
      <c r="M130" s="13">
        <f t="shared" si="3"/>
        <v>554156</v>
      </c>
      <c r="N130" s="13">
        <f t="shared" si="3"/>
        <v>0</v>
      </c>
      <c r="O130" s="13">
        <f t="shared" si="3"/>
        <v>0</v>
      </c>
      <c r="P130" s="13">
        <f t="shared" si="3"/>
        <v>554156</v>
      </c>
    </row>
    <row r="131" spans="1:16" ht="12.75" customHeight="1">
      <c r="A131" s="107"/>
      <c r="B131" s="143"/>
      <c r="C131" s="9" t="s">
        <v>30</v>
      </c>
      <c r="D131" s="28"/>
      <c r="E131" s="12"/>
      <c r="F131" s="70">
        <f>SUM(G131:H131)</f>
        <v>650348</v>
      </c>
      <c r="G131" s="12">
        <v>96192</v>
      </c>
      <c r="H131" s="12">
        <v>554156</v>
      </c>
      <c r="I131" s="12">
        <v>650348</v>
      </c>
      <c r="J131" s="12">
        <f>SUM(K131+L131)</f>
        <v>96192</v>
      </c>
      <c r="K131" s="69">
        <v>0</v>
      </c>
      <c r="L131" s="12">
        <v>96192</v>
      </c>
      <c r="M131" s="12">
        <f>SUM(N131+O131+P131)</f>
        <v>554156</v>
      </c>
      <c r="N131" s="28">
        <v>0</v>
      </c>
      <c r="O131" s="28">
        <v>0</v>
      </c>
      <c r="P131" s="29">
        <v>554156</v>
      </c>
    </row>
    <row r="132" spans="1:16" ht="12.75" customHeight="1" thickBot="1">
      <c r="A132" s="107"/>
      <c r="B132" s="144"/>
      <c r="C132" s="15" t="s">
        <v>35</v>
      </c>
      <c r="D132" s="16"/>
      <c r="E132" s="17"/>
      <c r="F132" s="71">
        <f>SUM(G132:H132)</f>
        <v>535376</v>
      </c>
      <c r="G132" s="17">
        <v>64992</v>
      </c>
      <c r="H132" s="17">
        <v>470384</v>
      </c>
      <c r="I132" s="17"/>
      <c r="J132" s="17"/>
      <c r="K132" s="36"/>
      <c r="L132" s="17"/>
      <c r="M132" s="17"/>
      <c r="N132" s="16"/>
      <c r="O132" s="16"/>
      <c r="P132" s="18"/>
    </row>
    <row r="133" spans="1:16" ht="12.75" customHeight="1">
      <c r="A133" s="107"/>
      <c r="B133" s="183">
        <v>17</v>
      </c>
      <c r="C133" s="27" t="s">
        <v>13</v>
      </c>
      <c r="D133" s="112" t="s">
        <v>31</v>
      </c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4"/>
    </row>
    <row r="134" spans="1:16" ht="12.75" customHeight="1">
      <c r="A134" s="107"/>
      <c r="B134" s="159"/>
      <c r="C134" s="9" t="s">
        <v>14</v>
      </c>
      <c r="D134" s="123" t="s">
        <v>32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5"/>
    </row>
    <row r="135" spans="1:16" ht="14.25" customHeight="1">
      <c r="A135" s="107"/>
      <c r="B135" s="159"/>
      <c r="C135" s="9" t="s">
        <v>15</v>
      </c>
      <c r="D135" s="115" t="s">
        <v>33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9"/>
    </row>
    <row r="136" spans="1:16" ht="12.75" customHeight="1">
      <c r="A136" s="107"/>
      <c r="B136" s="159"/>
      <c r="C136" s="9" t="s">
        <v>16</v>
      </c>
      <c r="D136" s="118" t="s">
        <v>103</v>
      </c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20"/>
    </row>
    <row r="137" spans="1:16" ht="12.75" customHeight="1">
      <c r="A137" s="107"/>
      <c r="B137" s="159"/>
      <c r="C137" s="10" t="s">
        <v>17</v>
      </c>
      <c r="D137" s="33" t="s">
        <v>34</v>
      </c>
      <c r="E137" s="72"/>
      <c r="F137" s="73">
        <f>SUM(G137:H137)</f>
        <v>2117000</v>
      </c>
      <c r="G137" s="73">
        <f>SUM(G138:G139)</f>
        <v>0</v>
      </c>
      <c r="H137" s="73">
        <f>SUM(H138:H139)</f>
        <v>2117000</v>
      </c>
      <c r="I137" s="73">
        <f>SUM(J137+M137)</f>
        <v>965000</v>
      </c>
      <c r="J137" s="73">
        <f>SUM(K137+L137)</f>
        <v>0</v>
      </c>
      <c r="K137" s="33">
        <f>K138</f>
        <v>0</v>
      </c>
      <c r="L137" s="33">
        <f>L138</f>
        <v>0</v>
      </c>
      <c r="M137" s="11">
        <f>SUM(N137+O137+P137)</f>
        <v>965000</v>
      </c>
      <c r="N137" s="11">
        <v>0</v>
      </c>
      <c r="O137" s="11">
        <v>0</v>
      </c>
      <c r="P137" s="74">
        <v>965000</v>
      </c>
    </row>
    <row r="138" spans="1:16" ht="12.75" customHeight="1">
      <c r="A138" s="107"/>
      <c r="B138" s="159"/>
      <c r="C138" s="9" t="s">
        <v>30</v>
      </c>
      <c r="D138" s="28"/>
      <c r="E138" s="75"/>
      <c r="F138" s="76">
        <f>SUM(G138:H138)</f>
        <v>965000</v>
      </c>
      <c r="G138" s="76">
        <v>0</v>
      </c>
      <c r="H138" s="76">
        <v>965000</v>
      </c>
      <c r="I138" s="76">
        <f>SUM(J138+M138)</f>
        <v>965000</v>
      </c>
      <c r="J138" s="76">
        <v>0</v>
      </c>
      <c r="K138" s="28">
        <v>0</v>
      </c>
      <c r="L138" s="28">
        <v>0</v>
      </c>
      <c r="M138" s="28">
        <f>SUM(N138+O138+P138)</f>
        <v>965000</v>
      </c>
      <c r="N138" s="28">
        <v>0</v>
      </c>
      <c r="O138" s="28">
        <v>0</v>
      </c>
      <c r="P138" s="77">
        <v>965000</v>
      </c>
    </row>
    <row r="139" spans="1:16" ht="12.75" customHeight="1" thickBot="1">
      <c r="A139" s="107"/>
      <c r="B139" s="184"/>
      <c r="C139" s="15" t="s">
        <v>35</v>
      </c>
      <c r="D139" s="16"/>
      <c r="E139" s="17"/>
      <c r="F139" s="76">
        <f>SUM(G139:H139)</f>
        <v>1152000</v>
      </c>
      <c r="G139" s="17">
        <v>0</v>
      </c>
      <c r="H139" s="17">
        <v>1152000</v>
      </c>
      <c r="I139" s="76"/>
      <c r="J139" s="76"/>
      <c r="K139" s="28"/>
      <c r="L139" s="16"/>
      <c r="M139" s="28"/>
      <c r="N139" s="16"/>
      <c r="O139" s="16"/>
      <c r="P139" s="30"/>
    </row>
    <row r="140" spans="1:16" ht="12.75" customHeight="1">
      <c r="A140" s="107"/>
      <c r="B140" s="110">
        <v>18</v>
      </c>
      <c r="C140" s="27" t="s">
        <v>13</v>
      </c>
      <c r="D140" s="135" t="s">
        <v>31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7"/>
    </row>
    <row r="141" spans="1:16" ht="12.75" customHeight="1">
      <c r="A141" s="107"/>
      <c r="B141" s="110"/>
      <c r="C141" s="9" t="s">
        <v>14</v>
      </c>
      <c r="D141" s="115" t="s">
        <v>32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9"/>
    </row>
    <row r="142" spans="1:16" ht="12.75" customHeight="1">
      <c r="A142" s="107"/>
      <c r="B142" s="110"/>
      <c r="C142" s="9" t="s">
        <v>15</v>
      </c>
      <c r="D142" s="115" t="s">
        <v>46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9"/>
    </row>
    <row r="143" spans="1:16" ht="12.75" customHeight="1">
      <c r="A143" s="107"/>
      <c r="B143" s="110"/>
      <c r="C143" s="9" t="s">
        <v>16</v>
      </c>
      <c r="D143" s="118" t="s">
        <v>97</v>
      </c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6"/>
    </row>
    <row r="144" spans="1:16" ht="12.75" customHeight="1">
      <c r="A144" s="107"/>
      <c r="B144" s="110"/>
      <c r="C144" s="21" t="s">
        <v>17</v>
      </c>
      <c r="D144" s="78" t="s">
        <v>55</v>
      </c>
      <c r="E144" s="79"/>
      <c r="F144" s="46">
        <v>3648546</v>
      </c>
      <c r="G144" s="46">
        <v>547282</v>
      </c>
      <c r="H144" s="46">
        <v>3101264</v>
      </c>
      <c r="I144" s="46">
        <f>SUM(J144+M144)</f>
        <v>1440000</v>
      </c>
      <c r="J144" s="46">
        <f>SUM(K144+L144)</f>
        <v>216000</v>
      </c>
      <c r="K144" s="33">
        <v>0</v>
      </c>
      <c r="L144" s="46">
        <v>216000</v>
      </c>
      <c r="M144" s="46">
        <f>SUM(N144+O144+P144)</f>
        <v>1224000</v>
      </c>
      <c r="N144" s="33">
        <v>0</v>
      </c>
      <c r="O144" s="33">
        <v>0</v>
      </c>
      <c r="P144" s="80">
        <v>1224000</v>
      </c>
    </row>
    <row r="145" spans="1:16" ht="12.75" customHeight="1">
      <c r="A145" s="107"/>
      <c r="B145" s="110"/>
      <c r="C145" s="20" t="s">
        <v>30</v>
      </c>
      <c r="D145" s="44"/>
      <c r="E145" s="81"/>
      <c r="F145" s="45">
        <v>1440000</v>
      </c>
      <c r="G145" s="45">
        <v>216000</v>
      </c>
      <c r="H145" s="45">
        <v>1224000</v>
      </c>
      <c r="I145" s="45">
        <f>SUM(J145+M145)</f>
        <v>1440000</v>
      </c>
      <c r="J145" s="45">
        <f>SUM(K145+L145)</f>
        <v>216000</v>
      </c>
      <c r="K145" s="28">
        <v>0</v>
      </c>
      <c r="L145" s="45">
        <v>216000</v>
      </c>
      <c r="M145" s="45">
        <f>SUM(N145+O145+P145)</f>
        <v>1224000</v>
      </c>
      <c r="N145" s="28">
        <v>0</v>
      </c>
      <c r="O145" s="28">
        <v>0</v>
      </c>
      <c r="P145" s="82">
        <v>1224000</v>
      </c>
    </row>
    <row r="146" spans="1:16" ht="12.75" customHeight="1" thickBot="1">
      <c r="A146" s="107"/>
      <c r="B146" s="111"/>
      <c r="C146" s="83" t="s">
        <v>35</v>
      </c>
      <c r="D146" s="84"/>
      <c r="E146" s="85"/>
      <c r="F146" s="71">
        <v>2208546</v>
      </c>
      <c r="G146" s="71">
        <v>331282</v>
      </c>
      <c r="H146" s="71">
        <v>1877264</v>
      </c>
      <c r="I146" s="45"/>
      <c r="J146" s="45"/>
      <c r="K146" s="28"/>
      <c r="L146" s="71"/>
      <c r="M146" s="45"/>
      <c r="N146" s="28"/>
      <c r="O146" s="28"/>
      <c r="P146" s="86"/>
    </row>
    <row r="147" spans="1:16" ht="12.75" customHeight="1">
      <c r="A147" s="107"/>
      <c r="B147" s="109">
        <v>19</v>
      </c>
      <c r="C147" s="8" t="s">
        <v>13</v>
      </c>
      <c r="D147" s="135" t="s">
        <v>31</v>
      </c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7"/>
    </row>
    <row r="148" spans="1:16" ht="12.75" customHeight="1">
      <c r="A148" s="107"/>
      <c r="B148" s="110"/>
      <c r="C148" s="9" t="s">
        <v>14</v>
      </c>
      <c r="D148" s="123" t="s">
        <v>44</v>
      </c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5"/>
    </row>
    <row r="149" spans="1:16" ht="12.75" customHeight="1">
      <c r="A149" s="107"/>
      <c r="B149" s="110"/>
      <c r="C149" s="9" t="s">
        <v>15</v>
      </c>
      <c r="D149" s="150" t="s">
        <v>43</v>
      </c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2"/>
    </row>
    <row r="150" spans="1:16" ht="12.75" customHeight="1">
      <c r="A150" s="107"/>
      <c r="B150" s="110"/>
      <c r="C150" s="9" t="s">
        <v>16</v>
      </c>
      <c r="D150" s="166" t="s">
        <v>41</v>
      </c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8"/>
    </row>
    <row r="151" spans="1:16" ht="12.75" customHeight="1">
      <c r="A151" s="107"/>
      <c r="B151" s="110"/>
      <c r="C151" s="10" t="s">
        <v>17</v>
      </c>
      <c r="D151" s="87" t="s">
        <v>45</v>
      </c>
      <c r="E151" s="88"/>
      <c r="F151" s="73">
        <f>SUM(G151:H151)</f>
        <v>18450001</v>
      </c>
      <c r="G151" s="73">
        <f>SUM(G152:G153)</f>
        <v>6391057</v>
      </c>
      <c r="H151" s="73">
        <f>SUM(H152:H153)</f>
        <v>12058944</v>
      </c>
      <c r="I151" s="31">
        <f>SUM(J151+M151)</f>
        <v>6000001</v>
      </c>
      <c r="J151" s="73">
        <f>SUM(K151+L151)</f>
        <v>1853659</v>
      </c>
      <c r="K151" s="33">
        <v>0</v>
      </c>
      <c r="L151" s="73">
        <f>SUM(L152:L153)</f>
        <v>1853659</v>
      </c>
      <c r="M151" s="33">
        <f>SUM(N151+O151+P151)</f>
        <v>4146342</v>
      </c>
      <c r="N151" s="33">
        <v>0</v>
      </c>
      <c r="O151" s="33">
        <v>0</v>
      </c>
      <c r="P151" s="89">
        <f>SUM(P152:P153)</f>
        <v>4146342</v>
      </c>
    </row>
    <row r="152" spans="1:16" ht="12.75" customHeight="1">
      <c r="A152" s="107"/>
      <c r="B152" s="110"/>
      <c r="C152" s="9" t="s">
        <v>29</v>
      </c>
      <c r="D152" s="28"/>
      <c r="E152" s="12"/>
      <c r="F152" s="90">
        <v>6000001</v>
      </c>
      <c r="G152" s="90">
        <v>1853659</v>
      </c>
      <c r="H152" s="90">
        <v>4146342</v>
      </c>
      <c r="I152" s="12">
        <f>SUM(J152+M152)</f>
        <v>6000001</v>
      </c>
      <c r="J152" s="76">
        <f>SUM(K152+L152)</f>
        <v>1853659</v>
      </c>
      <c r="K152" s="28">
        <v>0</v>
      </c>
      <c r="L152" s="12">
        <v>1853659</v>
      </c>
      <c r="M152" s="28">
        <f>SUM(N152+O152+P152)</f>
        <v>4146342</v>
      </c>
      <c r="N152" s="28">
        <v>0</v>
      </c>
      <c r="O152" s="28">
        <v>0</v>
      </c>
      <c r="P152" s="29">
        <v>4146342</v>
      </c>
    </row>
    <row r="153" spans="1:16" ht="12.75" customHeight="1" thickBot="1">
      <c r="A153" s="107"/>
      <c r="B153" s="111"/>
      <c r="C153" s="91" t="s">
        <v>35</v>
      </c>
      <c r="D153" s="16"/>
      <c r="E153" s="17"/>
      <c r="F153" s="35">
        <v>12450000</v>
      </c>
      <c r="G153" s="35">
        <v>4537398</v>
      </c>
      <c r="H153" s="35">
        <v>7912602</v>
      </c>
      <c r="I153" s="35"/>
      <c r="J153" s="92"/>
      <c r="K153" s="36"/>
      <c r="L153" s="35"/>
      <c r="M153" s="36"/>
      <c r="N153" s="36"/>
      <c r="O153" s="36"/>
      <c r="P153" s="37"/>
    </row>
    <row r="154" spans="1:16" ht="12.75" customHeight="1">
      <c r="A154" s="107"/>
      <c r="B154" s="93"/>
      <c r="C154" s="185" t="s">
        <v>58</v>
      </c>
      <c r="D154" s="186"/>
      <c r="E154" s="187"/>
      <c r="F154" s="46">
        <f>G154+H154</f>
        <v>62578263</v>
      </c>
      <c r="G154" s="46">
        <f>SUM(G137,G28,G151,G16,G40,G83,G67,G144,G22,G34)</f>
        <v>15101260</v>
      </c>
      <c r="H154" s="46">
        <f>SUM(H137,H28,H151,H16,H40,H83,H67,H144,H22,H34)</f>
        <v>47477003</v>
      </c>
      <c r="I154" s="46">
        <f>SUM(J154+M154)</f>
        <v>33951906</v>
      </c>
      <c r="J154" s="46">
        <f>SUM(K154+L154)</f>
        <v>6880834</v>
      </c>
      <c r="K154" s="46">
        <f>SUM(K137,K28,K151,K16,K40,K83,K67,K144,K22,K34)</f>
        <v>0</v>
      </c>
      <c r="L154" s="46">
        <f>SUM(L137,L28,L151,L16,L40,L86,L70,L144,L22,L34)</f>
        <v>6880834</v>
      </c>
      <c r="M154" s="46">
        <f>SUM(N154+O154+P154)</f>
        <v>27071072</v>
      </c>
      <c r="N154" s="106">
        <f>SUM(N137,N28,N151,N16,N40,N86,N70,N144,N22,N34)</f>
        <v>0</v>
      </c>
      <c r="O154" s="106">
        <f>SUM(O137,O28,O151,O16,O40,O86,O70,O144,O22,O34)</f>
        <v>0</v>
      </c>
      <c r="P154" s="105">
        <f>SUM(P137,P28,P151,P16,P40,P86,P70,P144,P22,P34)</f>
        <v>27071072</v>
      </c>
    </row>
    <row r="155" spans="1:16" ht="11.25">
      <c r="A155" s="107"/>
      <c r="B155" s="94"/>
      <c r="C155" s="95" t="s">
        <v>18</v>
      </c>
      <c r="D155" s="96"/>
      <c r="E155" s="96"/>
      <c r="F155" s="13">
        <f>G155+H155</f>
        <v>9369063</v>
      </c>
      <c r="G155" s="13">
        <f>SUM(G124,G130,G117,G82,G66,G59,G109,G102,G94,G53,G47,)</f>
        <v>979165</v>
      </c>
      <c r="H155" s="13">
        <f>SUM(H124,H130,H117,H82,H66,H59,H109,H102,H94,H53,H47,)</f>
        <v>8389898</v>
      </c>
      <c r="I155" s="46">
        <f>SUM(J155+M155)</f>
        <v>3305533</v>
      </c>
      <c r="J155" s="46">
        <f>SUM(K155+L155)</f>
        <v>475863</v>
      </c>
      <c r="K155" s="13">
        <f>SUM(K124,K117,K82,K66,K59)</f>
        <v>0</v>
      </c>
      <c r="L155" s="13">
        <f>SUM(L130,L124,L117,L85,L69,L47,L59,L109,L102,L94,L53)</f>
        <v>475863</v>
      </c>
      <c r="M155" s="46">
        <f>SUM(N155+O155+P155)</f>
        <v>2829670</v>
      </c>
      <c r="N155" s="13">
        <f>SUM(N124,N117,N82,N69,N59,N109,N102,N94,N47,)</f>
        <v>0</v>
      </c>
      <c r="O155" s="13">
        <f>SUM(O124,O117,O82,O69,O59,O109,O102,O94,O47,)</f>
        <v>0</v>
      </c>
      <c r="P155" s="14">
        <f>SUM(P130,P124,P117,P85,P69,P47,P59,P109,P102,P94,P53)</f>
        <v>2829670</v>
      </c>
    </row>
    <row r="156" spans="1:16" ht="12" thickBot="1">
      <c r="A156" s="107"/>
      <c r="B156" s="97"/>
      <c r="C156" s="170" t="s">
        <v>53</v>
      </c>
      <c r="D156" s="171"/>
      <c r="E156" s="98"/>
      <c r="F156" s="99">
        <f>G156+H156</f>
        <v>71947326</v>
      </c>
      <c r="G156" s="99">
        <f aca="true" t="shared" si="4" ref="G156:P156">SUM(G154:G155)</f>
        <v>16080425</v>
      </c>
      <c r="H156" s="99">
        <f t="shared" si="4"/>
        <v>55866901</v>
      </c>
      <c r="I156" s="99">
        <f t="shared" si="4"/>
        <v>37257439</v>
      </c>
      <c r="J156" s="99">
        <f t="shared" si="4"/>
        <v>7356697</v>
      </c>
      <c r="K156" s="99">
        <f t="shared" si="4"/>
        <v>0</v>
      </c>
      <c r="L156" s="99">
        <f t="shared" si="4"/>
        <v>7356697</v>
      </c>
      <c r="M156" s="99">
        <f t="shared" si="4"/>
        <v>29900742</v>
      </c>
      <c r="N156" s="99">
        <f t="shared" si="4"/>
        <v>0</v>
      </c>
      <c r="O156" s="99">
        <f t="shared" si="4"/>
        <v>0</v>
      </c>
      <c r="P156" s="100">
        <f t="shared" si="4"/>
        <v>29900742</v>
      </c>
    </row>
    <row r="157" spans="1:16" ht="11.25">
      <c r="A157" s="107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 t="s">
        <v>1</v>
      </c>
      <c r="L157" s="101"/>
      <c r="M157" s="101"/>
      <c r="N157" s="101"/>
      <c r="O157" s="101"/>
      <c r="P157" s="101" t="s">
        <v>1</v>
      </c>
    </row>
    <row r="158" spans="1:16" ht="11.25">
      <c r="A158" s="107"/>
      <c r="B158" s="182" t="s">
        <v>19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01"/>
      <c r="M158" s="101"/>
      <c r="N158" s="101"/>
      <c r="O158" s="101"/>
      <c r="P158" s="101"/>
    </row>
    <row r="159" spans="1:16" ht="11.25">
      <c r="A159" s="107"/>
      <c r="B159" s="102" t="s">
        <v>21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1"/>
      <c r="M159" s="101"/>
      <c r="N159" s="101"/>
      <c r="O159" s="101"/>
      <c r="P159" s="101"/>
    </row>
    <row r="160" spans="1:16" ht="11.25">
      <c r="A160" s="107"/>
      <c r="B160" s="102" t="s">
        <v>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1"/>
      <c r="M160" s="101"/>
      <c r="N160" s="101"/>
      <c r="O160" s="101"/>
      <c r="P160" s="101"/>
    </row>
    <row r="161" spans="1:16" ht="11.25">
      <c r="A161" s="10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1.25">
      <c r="A162" s="10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1.25">
      <c r="A163" s="10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ht="11.25">
      <c r="A164" s="107"/>
    </row>
    <row r="165" ht="11.25">
      <c r="A165" s="107"/>
    </row>
    <row r="166" ht="11.25">
      <c r="A166" s="107"/>
    </row>
    <row r="167" ht="11.25">
      <c r="A167" s="107"/>
    </row>
    <row r="168" ht="11.25">
      <c r="A168" s="107"/>
    </row>
    <row r="169" ht="11.25">
      <c r="A169" s="107"/>
    </row>
  </sheetData>
  <sheetProtection/>
  <mergeCells count="136">
    <mergeCell ref="D121:P121"/>
    <mergeCell ref="B147:B153"/>
    <mergeCell ref="B3:P3"/>
    <mergeCell ref="B158:K158"/>
    <mergeCell ref="D136:P136"/>
    <mergeCell ref="B133:B139"/>
    <mergeCell ref="C154:E154"/>
    <mergeCell ref="I5:P5"/>
    <mergeCell ref="B105:B112"/>
    <mergeCell ref="D106:P106"/>
    <mergeCell ref="D49:P49"/>
    <mergeCell ref="B55:B60"/>
    <mergeCell ref="B120:B125"/>
    <mergeCell ref="B12:B17"/>
    <mergeCell ref="D12:P12"/>
    <mergeCell ref="D13:P13"/>
    <mergeCell ref="D14:P14"/>
    <mergeCell ref="D15:P15"/>
    <mergeCell ref="B90:B97"/>
    <mergeCell ref="D55:P55"/>
    <mergeCell ref="D44:P44"/>
    <mergeCell ref="D149:P149"/>
    <mergeCell ref="D147:P147"/>
    <mergeCell ref="D148:P148"/>
    <mergeCell ref="D64:P64"/>
    <mergeCell ref="D79:P79"/>
    <mergeCell ref="D77:P77"/>
    <mergeCell ref="D123:P123"/>
    <mergeCell ref="D124:E124"/>
    <mergeCell ref="D105:P105"/>
    <mergeCell ref="D38:P38"/>
    <mergeCell ref="D134:P134"/>
    <mergeCell ref="D133:P133"/>
    <mergeCell ref="D56:P56"/>
    <mergeCell ref="D57:P57"/>
    <mergeCell ref="D58:P58"/>
    <mergeCell ref="D61:P61"/>
    <mergeCell ref="D108:P108"/>
    <mergeCell ref="D109:E109"/>
    <mergeCell ref="D59:E59"/>
    <mergeCell ref="C156:D156"/>
    <mergeCell ref="D25:P25"/>
    <mergeCell ref="D26:P26"/>
    <mergeCell ref="D27:P27"/>
    <mergeCell ref="D45:P45"/>
    <mergeCell ref="D135:P135"/>
    <mergeCell ref="D36:P36"/>
    <mergeCell ref="D78:P78"/>
    <mergeCell ref="D81:E81"/>
    <mergeCell ref="D120:P120"/>
    <mergeCell ref="B5:B10"/>
    <mergeCell ref="D5:D10"/>
    <mergeCell ref="E5:E10"/>
    <mergeCell ref="C5:C10"/>
    <mergeCell ref="H6:H10"/>
    <mergeCell ref="J9:J10"/>
    <mergeCell ref="G6:G10"/>
    <mergeCell ref="I6:P6"/>
    <mergeCell ref="G5:H5"/>
    <mergeCell ref="F5:F10"/>
    <mergeCell ref="D37:P37"/>
    <mergeCell ref="D46:P46"/>
    <mergeCell ref="D150:P150"/>
    <mergeCell ref="D62:P62"/>
    <mergeCell ref="D107:P107"/>
    <mergeCell ref="D122:P122"/>
    <mergeCell ref="D91:P91"/>
    <mergeCell ref="D43:P43"/>
    <mergeCell ref="D39:P39"/>
    <mergeCell ref="D94:E94"/>
    <mergeCell ref="D40:E40"/>
    <mergeCell ref="M9:M10"/>
    <mergeCell ref="K9:L9"/>
    <mergeCell ref="I7:I10"/>
    <mergeCell ref="D28:E28"/>
    <mergeCell ref="D24:P24"/>
    <mergeCell ref="J7:P7"/>
    <mergeCell ref="M8:P8"/>
    <mergeCell ref="J8:L8"/>
    <mergeCell ref="N9:P9"/>
    <mergeCell ref="D117:E117"/>
    <mergeCell ref="C1:P1"/>
    <mergeCell ref="B24:B29"/>
    <mergeCell ref="B140:B146"/>
    <mergeCell ref="D140:P140"/>
    <mergeCell ref="D141:P141"/>
    <mergeCell ref="D142:P142"/>
    <mergeCell ref="D143:P143"/>
    <mergeCell ref="B43:B48"/>
    <mergeCell ref="B36:B42"/>
    <mergeCell ref="D98:P98"/>
    <mergeCell ref="D99:P99"/>
    <mergeCell ref="D100:P100"/>
    <mergeCell ref="D65:E65"/>
    <mergeCell ref="D80:P80"/>
    <mergeCell ref="B113:B119"/>
    <mergeCell ref="D114:P114"/>
    <mergeCell ref="D115:P115"/>
    <mergeCell ref="D116:P116"/>
    <mergeCell ref="D113:P113"/>
    <mergeCell ref="D102:E102"/>
    <mergeCell ref="D92:P92"/>
    <mergeCell ref="D93:P93"/>
    <mergeCell ref="B126:B132"/>
    <mergeCell ref="D126:P126"/>
    <mergeCell ref="D127:P127"/>
    <mergeCell ref="D128:P128"/>
    <mergeCell ref="D129:P129"/>
    <mergeCell ref="D130:E130"/>
    <mergeCell ref="B98:B104"/>
    <mergeCell ref="B49:B54"/>
    <mergeCell ref="D50:P50"/>
    <mergeCell ref="D51:P51"/>
    <mergeCell ref="D52:P52"/>
    <mergeCell ref="D53:E53"/>
    <mergeCell ref="D101:P101"/>
    <mergeCell ref="B61:B76"/>
    <mergeCell ref="B77:B89"/>
    <mergeCell ref="D90:P90"/>
    <mergeCell ref="D63:P63"/>
    <mergeCell ref="B18:B23"/>
    <mergeCell ref="D18:P18"/>
    <mergeCell ref="D19:P19"/>
    <mergeCell ref="D20:P20"/>
    <mergeCell ref="D21:P21"/>
    <mergeCell ref="D22:E22"/>
    <mergeCell ref="A1:A38"/>
    <mergeCell ref="A39:A80"/>
    <mergeCell ref="A81:A123"/>
    <mergeCell ref="A124:A169"/>
    <mergeCell ref="B30:B35"/>
    <mergeCell ref="D30:P30"/>
    <mergeCell ref="D31:P31"/>
    <mergeCell ref="D32:P32"/>
    <mergeCell ref="D33:P33"/>
    <mergeCell ref="D34:E34"/>
  </mergeCells>
  <printOptions/>
  <pageMargins left="0.31496062992125984" right="0.3937007874015748" top="0.7480314960629921" bottom="0.7480314960629921" header="0.5118110236220472" footer="0"/>
  <pageSetup fitToHeight="0" fitToWidth="1" horizontalDpi="600" verticalDpi="600" orientation="landscape" paperSize="9" scale="87" r:id="rId1"/>
  <rowBreaks count="3" manualBreakCount="3">
    <brk id="38" max="15" man="1"/>
    <brk id="80" max="15" man="1"/>
    <brk id="123" max="15" man="1"/>
  </rowBreaks>
  <ignoredErrors>
    <ignoredError sqref="M117 M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K.Palczewski</cp:lastModifiedBy>
  <cp:lastPrinted>2016-11-10T13:30:58Z</cp:lastPrinted>
  <dcterms:created xsi:type="dcterms:W3CDTF">2009-11-06T12:51:33Z</dcterms:created>
  <dcterms:modified xsi:type="dcterms:W3CDTF">2016-11-10T13:31:11Z</dcterms:modified>
  <cp:category/>
  <cp:version/>
  <cp:contentType/>
  <cp:contentStatus/>
</cp:coreProperties>
</file>